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20DCFE\share\瀧澤PCバックアップ資料\⑪標準見積書の法定福利費\外補協法定福利費算定方法（県防協＆外補協）\"/>
    </mc:Choice>
  </mc:AlternateContent>
  <xr:revisionPtr revIDLastSave="0" documentId="13_ncr:1_{E6CFCB3A-B6A3-4654-9577-EEEA9A9D3B9F}" xr6:coauthVersionLast="47" xr6:coauthVersionMax="47" xr10:uidLastSave="{00000000-0000-0000-0000-000000000000}"/>
  <workbookProtection lockStructure="1"/>
  <bookViews>
    <workbookView xWindow="0" yWindow="150" windowWidth="20475" windowHeight="10530" tabRatio="858" xr2:uid="{00000000-000D-0000-FFFF-FFFF00000000}"/>
  </bookViews>
  <sheets>
    <sheet name="表紙" sheetId="20" r:id="rId1"/>
    <sheet name="目次" sheetId="22" r:id="rId2"/>
    <sheet name="標準見積書の書き方" sheetId="15" r:id="rId3"/>
    <sheet name="法定福利費率" sheetId="16" r:id="rId4"/>
    <sheet name="労務費の比率" sheetId="23" r:id="rId5"/>
    <sheet name="アスファルト系（参考１）" sheetId="12" r:id="rId6"/>
    <sheet name="シーリング系（参考２）" sheetId="13" r:id="rId7"/>
    <sheet name="全防協福利費（参考３）" sheetId="25" r:id="rId8"/>
    <sheet name="外壁改修関係（参考４）" sheetId="21" r:id="rId9"/>
    <sheet name="撤去工事（別紙参考５）" sheetId="14" r:id="rId10"/>
    <sheet name="根拠の記入例" sheetId="24" r:id="rId11"/>
  </sheets>
  <definedNames>
    <definedName name="_xlnm.Print_Area" localSheetId="5">'アスファルト系（参考１）'!$A$1:$I$57</definedName>
    <definedName name="_xlnm.Print_Area" localSheetId="6">'シーリング系（参考２）'!$A$1:$H$36</definedName>
    <definedName name="_xlnm.Print_Area" localSheetId="8">'外壁改修関係（参考４）'!$A$1:$H$83</definedName>
    <definedName name="_xlnm.Print_Area" localSheetId="10">根拠の記入例!$A$1:$N$18</definedName>
    <definedName name="_xlnm.Print_Area" localSheetId="9">'撤去工事（別紙参考５）'!$A$1:$H$64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6" l="1"/>
  <c r="D5" i="16"/>
  <c r="D8" i="16" l="1"/>
  <c r="G19" i="15" l="1"/>
  <c r="G18" i="15"/>
  <c r="G17" i="15"/>
  <c r="G8" i="15"/>
  <c r="G7" i="15"/>
  <c r="G6" i="15"/>
  <c r="G5" i="15"/>
  <c r="J15" i="25" l="1"/>
  <c r="J14" i="25"/>
  <c r="J13" i="25"/>
  <c r="J12" i="25"/>
  <c r="F18" i="15" l="1"/>
  <c r="E17" i="24" l="1"/>
  <c r="E16" i="24"/>
  <c r="G3" i="14"/>
  <c r="G2" i="14"/>
  <c r="E3" i="14"/>
  <c r="E2" i="14"/>
  <c r="D56" i="14" s="1"/>
  <c r="C3" i="14"/>
  <c r="C2" i="14"/>
  <c r="C3" i="21"/>
  <c r="G3" i="21"/>
  <c r="D74" i="21" s="1"/>
  <c r="G2" i="21"/>
  <c r="D66" i="21" s="1"/>
  <c r="E3" i="21"/>
  <c r="D21" i="21" s="1"/>
  <c r="E2" i="21"/>
  <c r="D69" i="21" s="1"/>
  <c r="C2" i="21"/>
  <c r="D62" i="21" s="1"/>
  <c r="D2" i="13"/>
  <c r="F2" i="13"/>
  <c r="G2" i="12"/>
  <c r="E2" i="12"/>
  <c r="D75" i="21" l="1"/>
  <c r="D67" i="21"/>
  <c r="D59" i="21"/>
  <c r="D28" i="21"/>
  <c r="D32" i="21"/>
  <c r="D68" i="21"/>
  <c r="D38" i="21"/>
  <c r="D23" i="21"/>
  <c r="D65" i="21"/>
  <c r="D34" i="21"/>
  <c r="D63" i="21"/>
  <c r="D72" i="21"/>
  <c r="D64" i="21"/>
  <c r="D76" i="21"/>
  <c r="D49" i="21"/>
  <c r="D70" i="21"/>
  <c r="D19" i="21"/>
  <c r="D18" i="21"/>
  <c r="D17" i="21"/>
  <c r="D15" i="21"/>
  <c r="D13" i="21"/>
  <c r="D11" i="21"/>
  <c r="D9" i="21"/>
  <c r="D8" i="21"/>
  <c r="D26" i="21"/>
  <c r="D80" i="21"/>
  <c r="D82" i="21"/>
  <c r="D78" i="21"/>
  <c r="D60" i="21"/>
  <c r="D58" i="21"/>
  <c r="D56" i="21"/>
  <c r="D54" i="21"/>
  <c r="D51" i="21"/>
  <c r="D47" i="21"/>
  <c r="D45" i="21"/>
  <c r="D43" i="21"/>
  <c r="D41" i="21"/>
  <c r="D42" i="21"/>
  <c r="D36" i="21"/>
  <c r="D30" i="21"/>
  <c r="D24" i="21"/>
  <c r="D83" i="21"/>
  <c r="D77" i="21"/>
  <c r="D73" i="21"/>
  <c r="D71" i="21"/>
  <c r="D61" i="21"/>
  <c r="D57" i="21"/>
  <c r="D55" i="21"/>
  <c r="D52" i="21"/>
  <c r="D50" i="21"/>
  <c r="D48" i="21"/>
  <c r="D46" i="21"/>
  <c r="D40" i="21"/>
  <c r="D39" i="21"/>
  <c r="D37" i="21"/>
  <c r="D35" i="21"/>
  <c r="D33" i="21"/>
  <c r="D31" i="21"/>
  <c r="D29" i="21"/>
  <c r="C64" i="14"/>
  <c r="C63" i="14"/>
  <c r="C62" i="14"/>
  <c r="C61" i="14"/>
  <c r="D62" i="14"/>
  <c r="D61" i="14"/>
  <c r="D59" i="14"/>
  <c r="D60" i="14"/>
  <c r="D63" i="14"/>
  <c r="D64" i="14"/>
  <c r="B11" i="16" l="1"/>
  <c r="D9" i="16"/>
  <c r="D11" i="16" l="1"/>
  <c r="B33" i="20" s="1"/>
  <c r="D33" i="20" s="1"/>
  <c r="F8" i="15"/>
  <c r="F7" i="15"/>
  <c r="F6" i="15"/>
  <c r="F5" i="15"/>
  <c r="F19" i="15"/>
  <c r="F17" i="15"/>
  <c r="F13" i="15"/>
  <c r="F12" i="15"/>
  <c r="F4" i="15"/>
  <c r="F3" i="15"/>
  <c r="D47" i="14"/>
  <c r="D45" i="14"/>
  <c r="D57" i="14"/>
  <c r="D54" i="14"/>
  <c r="D52" i="14"/>
  <c r="D50" i="14"/>
  <c r="D44" i="14"/>
  <c r="D43" i="14"/>
  <c r="D41" i="14"/>
  <c r="D39" i="14"/>
  <c r="D38" i="14"/>
  <c r="D36" i="14"/>
  <c r="D34" i="14"/>
  <c r="D32" i="14"/>
  <c r="D30" i="14"/>
  <c r="D29" i="14"/>
  <c r="D28" i="14"/>
  <c r="D27" i="14"/>
  <c r="D25" i="14"/>
  <c r="D23" i="14"/>
  <c r="D26" i="14"/>
  <c r="D24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C4" i="21" l="1"/>
  <c r="E29" i="21" s="1"/>
  <c r="G16" i="24"/>
  <c r="I16" i="24" s="1"/>
  <c r="C4" i="14"/>
  <c r="I2" i="12"/>
  <c r="F31" i="12" s="1"/>
  <c r="G17" i="24"/>
  <c r="I17" i="24" s="1"/>
  <c r="H2" i="13"/>
  <c r="F6" i="13" s="1"/>
  <c r="F28" i="13" s="1"/>
  <c r="F21" i="15"/>
  <c r="F15" i="15"/>
  <c r="F10" i="15"/>
  <c r="E6" i="13"/>
  <c r="E6" i="12"/>
  <c r="E5" i="12"/>
  <c r="F5" i="12" l="1"/>
  <c r="F11" i="12" s="1"/>
  <c r="F6" i="12"/>
  <c r="F8" i="12" s="1"/>
  <c r="E28" i="21"/>
  <c r="F28" i="21" s="1"/>
  <c r="I18" i="24"/>
  <c r="E7" i="14"/>
  <c r="E8" i="14"/>
  <c r="F29" i="21"/>
  <c r="E81" i="21"/>
  <c r="E77" i="21"/>
  <c r="F77" i="21" s="1"/>
  <c r="E73" i="21"/>
  <c r="F73" i="21" s="1"/>
  <c r="E69" i="21"/>
  <c r="F69" i="21" s="1"/>
  <c r="E9" i="21"/>
  <c r="F9" i="21" s="1"/>
  <c r="E23" i="21"/>
  <c r="F23" i="21" s="1"/>
  <c r="G22" i="21" s="1"/>
  <c r="E17" i="21"/>
  <c r="F17" i="21" s="1"/>
  <c r="E19" i="21"/>
  <c r="F19" i="21" s="1"/>
  <c r="E83" i="21"/>
  <c r="F83" i="21" s="1"/>
  <c r="E79" i="21"/>
  <c r="E75" i="21"/>
  <c r="F75" i="21" s="1"/>
  <c r="E71" i="21"/>
  <c r="F71" i="21" s="1"/>
  <c r="E27" i="21"/>
  <c r="E41" i="21"/>
  <c r="F41" i="21" s="1"/>
  <c r="E11" i="21"/>
  <c r="F11" i="21" s="1"/>
  <c r="G10" i="21" s="1"/>
  <c r="E21" i="21"/>
  <c r="E31" i="21"/>
  <c r="F31" i="21" s="1"/>
  <c r="E35" i="21"/>
  <c r="F35" i="21" s="1"/>
  <c r="E39" i="21"/>
  <c r="F39" i="21" s="1"/>
  <c r="E44" i="21"/>
  <c r="E48" i="21"/>
  <c r="F48" i="21" s="1"/>
  <c r="E52" i="21"/>
  <c r="F52" i="21" s="1"/>
  <c r="E57" i="21"/>
  <c r="F57" i="21" s="1"/>
  <c r="E61" i="21"/>
  <c r="F61" i="21" s="1"/>
  <c r="E63" i="21"/>
  <c r="F63" i="21" s="1"/>
  <c r="E65" i="21"/>
  <c r="F65" i="21" s="1"/>
  <c r="E33" i="21"/>
  <c r="F33" i="21" s="1"/>
  <c r="E37" i="21"/>
  <c r="F37" i="21" s="1"/>
  <c r="E42" i="21"/>
  <c r="E46" i="21"/>
  <c r="F46" i="21" s="1"/>
  <c r="E50" i="21"/>
  <c r="F50" i="21" s="1"/>
  <c r="E25" i="21"/>
  <c r="E13" i="21"/>
  <c r="F13" i="21" s="1"/>
  <c r="E15" i="21"/>
  <c r="F15" i="21" s="1"/>
  <c r="E55" i="21"/>
  <c r="F55" i="21" s="1"/>
  <c r="E59" i="21"/>
  <c r="F59" i="21" s="1"/>
  <c r="E67" i="21"/>
  <c r="F67" i="21" s="1"/>
  <c r="G6" i="13"/>
  <c r="H6" i="13" s="1"/>
  <c r="F23" i="15"/>
  <c r="F8" i="13"/>
  <c r="F12" i="13"/>
  <c r="E14" i="13"/>
  <c r="F16" i="13"/>
  <c r="E18" i="13"/>
  <c r="F20" i="13"/>
  <c r="E24" i="13"/>
  <c r="F26" i="13"/>
  <c r="E28" i="13"/>
  <c r="F30" i="13"/>
  <c r="E32" i="13"/>
  <c r="E8" i="13"/>
  <c r="E12" i="13"/>
  <c r="F14" i="13"/>
  <c r="E16" i="13"/>
  <c r="F18" i="13"/>
  <c r="E20" i="13"/>
  <c r="F24" i="13"/>
  <c r="E26" i="13"/>
  <c r="E30" i="13"/>
  <c r="F32" i="13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G31" i="12" s="1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8" i="12"/>
  <c r="E7" i="12"/>
  <c r="G5" i="12" l="1"/>
  <c r="F9" i="12"/>
  <c r="F38" i="12"/>
  <c r="F45" i="12"/>
  <c r="F35" i="12"/>
  <c r="F25" i="12"/>
  <c r="G25" i="12" s="1"/>
  <c r="F51" i="12"/>
  <c r="G51" i="12" s="1"/>
  <c r="F15" i="12"/>
  <c r="G15" i="12" s="1"/>
  <c r="F48" i="12"/>
  <c r="G48" i="12" s="1"/>
  <c r="F43" i="12"/>
  <c r="G43" i="12" s="1"/>
  <c r="F23" i="12"/>
  <c r="G23" i="12" s="1"/>
  <c r="F7" i="12"/>
  <c r="G7" i="12" s="1"/>
  <c r="F18" i="12"/>
  <c r="G18" i="12" s="1"/>
  <c r="F12" i="12"/>
  <c r="G12" i="12" s="1"/>
  <c r="F22" i="12"/>
  <c r="G22" i="12" s="1"/>
  <c r="G8" i="12"/>
  <c r="F37" i="12"/>
  <c r="F17" i="12"/>
  <c r="G17" i="12" s="1"/>
  <c r="F42" i="12"/>
  <c r="G42" i="12" s="1"/>
  <c r="F16" i="12"/>
  <c r="G16" i="12" s="1"/>
  <c r="F40" i="12"/>
  <c r="G40" i="12" s="1"/>
  <c r="F52" i="12"/>
  <c r="G52" i="12" s="1"/>
  <c r="F49" i="12"/>
  <c r="F41" i="12"/>
  <c r="G41" i="12" s="1"/>
  <c r="F33" i="12"/>
  <c r="G33" i="12" s="1"/>
  <c r="F21" i="12"/>
  <c r="G21" i="12" s="1"/>
  <c r="F13" i="12"/>
  <c r="G13" i="12" s="1"/>
  <c r="F50" i="12"/>
  <c r="G50" i="12" s="1"/>
  <c r="F34" i="12"/>
  <c r="G34" i="12" s="1"/>
  <c r="F14" i="12"/>
  <c r="G14" i="12" s="1"/>
  <c r="F32" i="12"/>
  <c r="G32" i="12" s="1"/>
  <c r="F28" i="12"/>
  <c r="G28" i="12" s="1"/>
  <c r="F44" i="12"/>
  <c r="G44" i="12" s="1"/>
  <c r="F53" i="12"/>
  <c r="G53" i="12" s="1"/>
  <c r="F47" i="12"/>
  <c r="G47" i="12" s="1"/>
  <c r="F39" i="12"/>
  <c r="G39" i="12" s="1"/>
  <c r="F27" i="12"/>
  <c r="G27" i="12" s="1"/>
  <c r="F19" i="12"/>
  <c r="G19" i="12" s="1"/>
  <c r="F46" i="12"/>
  <c r="G46" i="12" s="1"/>
  <c r="F26" i="12"/>
  <c r="G26" i="12" s="1"/>
  <c r="F10" i="12"/>
  <c r="G10" i="12" s="1"/>
  <c r="F54" i="12"/>
  <c r="G54" i="12" s="1"/>
  <c r="F20" i="12"/>
  <c r="G20" i="12" s="1"/>
  <c r="F24" i="12"/>
  <c r="G24" i="12" s="1"/>
  <c r="G6" i="12"/>
  <c r="F36" i="12"/>
  <c r="G36" i="12" s="1"/>
  <c r="E38" i="21"/>
  <c r="F38" i="21" s="1"/>
  <c r="G38" i="21" s="1"/>
  <c r="G21" i="15"/>
  <c r="E26" i="21"/>
  <c r="F26" i="21" s="1"/>
  <c r="G26" i="21" s="1"/>
  <c r="E66" i="21"/>
  <c r="F66" i="21" s="1"/>
  <c r="G66" i="21" s="1"/>
  <c r="E8" i="21"/>
  <c r="F8" i="21" s="1"/>
  <c r="G8" i="21" s="1"/>
  <c r="E51" i="21"/>
  <c r="F51" i="21" s="1"/>
  <c r="G51" i="21" s="1"/>
  <c r="E16" i="21"/>
  <c r="E72" i="21"/>
  <c r="F72" i="21" s="1"/>
  <c r="G72" i="21" s="1"/>
  <c r="E10" i="21"/>
  <c r="E60" i="21"/>
  <c r="F60" i="21" s="1"/>
  <c r="G60" i="21" s="1"/>
  <c r="E34" i="21"/>
  <c r="F34" i="21" s="1"/>
  <c r="G34" i="21" s="1"/>
  <c r="E54" i="21"/>
  <c r="F54" i="21" s="1"/>
  <c r="G54" i="21" s="1"/>
  <c r="E70" i="21"/>
  <c r="F70" i="21" s="1"/>
  <c r="G70" i="21" s="1"/>
  <c r="E62" i="21"/>
  <c r="F62" i="21" s="1"/>
  <c r="G62" i="21" s="1"/>
  <c r="E80" i="21"/>
  <c r="F80" i="21" s="1"/>
  <c r="G80" i="21" s="1"/>
  <c r="E45" i="21"/>
  <c r="F45" i="21" s="1"/>
  <c r="G45" i="21" s="1"/>
  <c r="E22" i="21"/>
  <c r="E78" i="21"/>
  <c r="F78" i="21" s="1"/>
  <c r="G78" i="21" s="1"/>
  <c r="E40" i="21"/>
  <c r="F40" i="21" s="1"/>
  <c r="G30" i="13"/>
  <c r="H30" i="13" s="1"/>
  <c r="E56" i="21"/>
  <c r="F56" i="21" s="1"/>
  <c r="G56" i="21" s="1"/>
  <c r="E43" i="21"/>
  <c r="F43" i="21" s="1"/>
  <c r="G43" i="21" s="1"/>
  <c r="E64" i="21"/>
  <c r="F64" i="21" s="1"/>
  <c r="G64" i="21" s="1"/>
  <c r="E36" i="21"/>
  <c r="F36" i="21" s="1"/>
  <c r="G36" i="21" s="1"/>
  <c r="E20" i="21"/>
  <c r="E58" i="21"/>
  <c r="F58" i="21" s="1"/>
  <c r="G58" i="21" s="1"/>
  <c r="E18" i="21"/>
  <c r="F18" i="21" s="1"/>
  <c r="G18" i="21" s="1"/>
  <c r="E12" i="21"/>
  <c r="E14" i="21"/>
  <c r="E24" i="21"/>
  <c r="F24" i="21" s="1"/>
  <c r="G24" i="21" s="1"/>
  <c r="E74" i="21"/>
  <c r="F74" i="21" s="1"/>
  <c r="G74" i="21" s="1"/>
  <c r="E82" i="21"/>
  <c r="F82" i="21" s="1"/>
  <c r="G82" i="21" s="1"/>
  <c r="E47" i="21"/>
  <c r="F47" i="21" s="1"/>
  <c r="G47" i="21" s="1"/>
  <c r="E30" i="21"/>
  <c r="F30" i="21" s="1"/>
  <c r="G30" i="21" s="1"/>
  <c r="E49" i="21"/>
  <c r="F49" i="21" s="1"/>
  <c r="G49" i="21" s="1"/>
  <c r="E32" i="21"/>
  <c r="F32" i="21" s="1"/>
  <c r="G32" i="21" s="1"/>
  <c r="E68" i="21"/>
  <c r="F68" i="21" s="1"/>
  <c r="G68" i="21" s="1"/>
  <c r="E76" i="21"/>
  <c r="F76" i="21" s="1"/>
  <c r="G76" i="21" s="1"/>
  <c r="E55" i="14"/>
  <c r="F55" i="14" s="1"/>
  <c r="E43" i="14"/>
  <c r="F43" i="14" s="1"/>
  <c r="E63" i="14"/>
  <c r="F63" i="14" s="1"/>
  <c r="E49" i="14"/>
  <c r="F49" i="14" s="1"/>
  <c r="E45" i="14"/>
  <c r="F45" i="14" s="1"/>
  <c r="E61" i="14"/>
  <c r="F61" i="14" s="1"/>
  <c r="E47" i="14"/>
  <c r="F47" i="14" s="1"/>
  <c r="E41" i="14"/>
  <c r="F41" i="14" s="1"/>
  <c r="E9" i="14"/>
  <c r="F9" i="14" s="1"/>
  <c r="E11" i="14"/>
  <c r="F11" i="14" s="1"/>
  <c r="E13" i="14"/>
  <c r="F13" i="14" s="1"/>
  <c r="E15" i="14"/>
  <c r="F15" i="14" s="1"/>
  <c r="E21" i="14"/>
  <c r="F21" i="14" s="1"/>
  <c r="E53" i="14"/>
  <c r="F53" i="14" s="1"/>
  <c r="E51" i="14"/>
  <c r="F51" i="14" s="1"/>
  <c r="E39" i="14"/>
  <c r="F39" i="14" s="1"/>
  <c r="E17" i="14"/>
  <c r="F17" i="14" s="1"/>
  <c r="E23" i="14"/>
  <c r="F23" i="14" s="1"/>
  <c r="E27" i="14"/>
  <c r="F27" i="14" s="1"/>
  <c r="E31" i="14"/>
  <c r="F31" i="14" s="1"/>
  <c r="E35" i="14"/>
  <c r="F35" i="14" s="1"/>
  <c r="E57" i="14"/>
  <c r="F57" i="14" s="1"/>
  <c r="E19" i="14"/>
  <c r="F19" i="14" s="1"/>
  <c r="E25" i="14"/>
  <c r="F25" i="14" s="1"/>
  <c r="E29" i="14"/>
  <c r="F29" i="14" s="1"/>
  <c r="E33" i="14"/>
  <c r="F33" i="14" s="1"/>
  <c r="E37" i="14"/>
  <c r="F37" i="14" s="1"/>
  <c r="F7" i="14"/>
  <c r="E59" i="14"/>
  <c r="F59" i="14" s="1"/>
  <c r="E56" i="14"/>
  <c r="F56" i="14" s="1"/>
  <c r="E50" i="14"/>
  <c r="F50" i="14" s="1"/>
  <c r="E62" i="14"/>
  <c r="F62" i="14" s="1"/>
  <c r="E48" i="14"/>
  <c r="F48" i="14" s="1"/>
  <c r="E10" i="14"/>
  <c r="F10" i="14" s="1"/>
  <c r="E14" i="14"/>
  <c r="F14" i="14" s="1"/>
  <c r="E22" i="14"/>
  <c r="F22" i="14" s="1"/>
  <c r="E26" i="14"/>
  <c r="F26" i="14" s="1"/>
  <c r="E34" i="14"/>
  <c r="F34" i="14" s="1"/>
  <c r="E18" i="14"/>
  <c r="F18" i="14" s="1"/>
  <c r="E28" i="14"/>
  <c r="F28" i="14" s="1"/>
  <c r="E36" i="14"/>
  <c r="F36" i="14" s="1"/>
  <c r="F8" i="14"/>
  <c r="E64" i="14"/>
  <c r="F64" i="14" s="1"/>
  <c r="G63" i="14" s="1"/>
  <c r="E60" i="14"/>
  <c r="F60" i="14" s="1"/>
  <c r="E44" i="14"/>
  <c r="F44" i="14" s="1"/>
  <c r="E46" i="14"/>
  <c r="F46" i="14" s="1"/>
  <c r="E40" i="14"/>
  <c r="F40" i="14" s="1"/>
  <c r="E42" i="14"/>
  <c r="F42" i="14" s="1"/>
  <c r="E12" i="14"/>
  <c r="F12" i="14" s="1"/>
  <c r="E16" i="14"/>
  <c r="F16" i="14" s="1"/>
  <c r="E54" i="14"/>
  <c r="F54" i="14" s="1"/>
  <c r="E52" i="14"/>
  <c r="F52" i="14" s="1"/>
  <c r="E20" i="14"/>
  <c r="F20" i="14" s="1"/>
  <c r="E30" i="14"/>
  <c r="F30" i="14" s="1"/>
  <c r="E38" i="14"/>
  <c r="F38" i="14" s="1"/>
  <c r="E24" i="14"/>
  <c r="F24" i="14" s="1"/>
  <c r="E32" i="14"/>
  <c r="F32" i="14" s="1"/>
  <c r="E58" i="14"/>
  <c r="F58" i="14" s="1"/>
  <c r="G49" i="12"/>
  <c r="G45" i="12"/>
  <c r="G37" i="12"/>
  <c r="F21" i="21"/>
  <c r="G20" i="21" s="1"/>
  <c r="G26" i="13"/>
  <c r="H26" i="13" s="1"/>
  <c r="G20" i="13"/>
  <c r="H20" i="13" s="1"/>
  <c r="G16" i="13"/>
  <c r="H16" i="13" s="1"/>
  <c r="G12" i="13"/>
  <c r="H12" i="13" s="1"/>
  <c r="G24" i="13"/>
  <c r="H24" i="13" s="1"/>
  <c r="G13" i="15" s="1"/>
  <c r="G18" i="13"/>
  <c r="H18" i="13" s="1"/>
  <c r="G14" i="13"/>
  <c r="H14" i="13" s="1"/>
  <c r="G12" i="15" s="1"/>
  <c r="G12" i="21"/>
  <c r="G14" i="21"/>
  <c r="G28" i="21"/>
  <c r="F42" i="21"/>
  <c r="G16" i="21"/>
  <c r="G35" i="12"/>
  <c r="G11" i="12"/>
  <c r="G9" i="12"/>
  <c r="G38" i="12"/>
  <c r="G28" i="13"/>
  <c r="H28" i="13" s="1"/>
  <c r="G32" i="13"/>
  <c r="H32" i="13" s="1"/>
  <c r="G8" i="13"/>
  <c r="H8" i="13" s="1"/>
  <c r="G35" i="14" l="1"/>
  <c r="G40" i="21"/>
  <c r="G31" i="14"/>
  <c r="G17" i="14"/>
  <c r="G27" i="14"/>
  <c r="G55" i="14"/>
  <c r="G25" i="14"/>
  <c r="G57" i="14"/>
  <c r="G23" i="14"/>
  <c r="G39" i="14"/>
  <c r="G49" i="14"/>
  <c r="G43" i="14"/>
  <c r="G59" i="14"/>
  <c r="G37" i="14"/>
  <c r="G29" i="14"/>
  <c r="G19" i="14"/>
  <c r="G51" i="14"/>
  <c r="G21" i="14"/>
  <c r="G13" i="14"/>
  <c r="G9" i="14"/>
  <c r="G47" i="14"/>
  <c r="G45" i="14"/>
  <c r="G7" i="14"/>
  <c r="G33" i="14"/>
  <c r="G53" i="14"/>
  <c r="G15" i="14"/>
  <c r="G11" i="14"/>
  <c r="G41" i="14"/>
  <c r="G61" i="14"/>
  <c r="G15" i="15"/>
  <c r="H5" i="12"/>
  <c r="G3" i="15" s="1"/>
  <c r="H7" i="12"/>
  <c r="H9" i="12"/>
  <c r="H11" i="12"/>
  <c r="H13" i="12"/>
  <c r="H15" i="12"/>
  <c r="H17" i="12"/>
  <c r="H19" i="12"/>
  <c r="H21" i="12"/>
  <c r="H23" i="12"/>
  <c r="H25" i="12"/>
  <c r="H27" i="12"/>
  <c r="H33" i="12"/>
  <c r="H35" i="12"/>
  <c r="H37" i="12"/>
  <c r="H39" i="12"/>
  <c r="H41" i="12"/>
  <c r="H43" i="12"/>
  <c r="H45" i="12"/>
  <c r="H47" i="12"/>
  <c r="H49" i="12"/>
  <c r="H51" i="12"/>
  <c r="H53" i="12"/>
  <c r="H31" i="12"/>
  <c r="G4" i="15" s="1"/>
  <c r="G10" i="15" l="1"/>
  <c r="G23" i="15" s="1"/>
  <c r="F25" i="15" s="1"/>
  <c r="F29" i="15" s="1"/>
  <c r="F30" i="15" l="1"/>
  <c r="F31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滝沢</author>
  </authors>
  <commentList>
    <comment ref="G3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820㎡×451円/㎡</t>
        </r>
      </text>
    </comment>
  </commentList>
</comments>
</file>

<file path=xl/sharedStrings.xml><?xml version="1.0" encoding="utf-8"?>
<sst xmlns="http://schemas.openxmlformats.org/spreadsheetml/2006/main" count="751" uniqueCount="353">
  <si>
    <t>防水工</t>
    <rPh sb="0" eb="2">
      <t>ボウスイ</t>
    </rPh>
    <rPh sb="2" eb="3">
      <t>コウ</t>
    </rPh>
    <phoneticPr fontId="1"/>
  </si>
  <si>
    <t>普通作業員</t>
    <rPh sb="0" eb="2">
      <t>フツウ</t>
    </rPh>
    <rPh sb="2" eb="5">
      <t>サギョウイン</t>
    </rPh>
    <phoneticPr fontId="1"/>
  </si>
  <si>
    <t>法定福利費比率（ｂ）</t>
    <rPh sb="0" eb="2">
      <t>ホウテイ</t>
    </rPh>
    <rPh sb="2" eb="4">
      <t>フクリ</t>
    </rPh>
    <rPh sb="4" eb="5">
      <t>ヒ</t>
    </rPh>
    <rPh sb="5" eb="7">
      <t>ヒリツ</t>
    </rPh>
    <phoneticPr fontId="1"/>
  </si>
  <si>
    <t>歩掛（ｃ）</t>
    <rPh sb="0" eb="2">
      <t>ブガカリ</t>
    </rPh>
    <phoneticPr fontId="1"/>
  </si>
  <si>
    <t>床面</t>
    <rPh sb="0" eb="2">
      <t>ユカメン</t>
    </rPh>
    <phoneticPr fontId="1"/>
  </si>
  <si>
    <t>立上り</t>
    <rPh sb="0" eb="2">
      <t>タチアガ</t>
    </rPh>
    <phoneticPr fontId="1"/>
  </si>
  <si>
    <t>㎡当たりの法定福利費</t>
    <rPh sb="1" eb="2">
      <t>アタ</t>
    </rPh>
    <rPh sb="5" eb="7">
      <t>ホウテイ</t>
    </rPh>
    <rPh sb="7" eb="9">
      <t>フクリ</t>
    </rPh>
    <rPh sb="9" eb="10">
      <t>ヒ</t>
    </rPh>
    <phoneticPr fontId="1"/>
  </si>
  <si>
    <t>A-1</t>
    <phoneticPr fontId="1"/>
  </si>
  <si>
    <t>A-2</t>
    <phoneticPr fontId="1"/>
  </si>
  <si>
    <t>AI-1</t>
    <phoneticPr fontId="1"/>
  </si>
  <si>
    <t>AI-2</t>
    <phoneticPr fontId="1"/>
  </si>
  <si>
    <t>B-1</t>
    <phoneticPr fontId="1"/>
  </si>
  <si>
    <t>B-2</t>
    <phoneticPr fontId="1"/>
  </si>
  <si>
    <t>BI-1</t>
    <phoneticPr fontId="1"/>
  </si>
  <si>
    <t xml:space="preserve">BI-2  </t>
    <phoneticPr fontId="1"/>
  </si>
  <si>
    <t>D-1</t>
    <phoneticPr fontId="1"/>
  </si>
  <si>
    <t>D-2</t>
    <phoneticPr fontId="1"/>
  </si>
  <si>
    <t>E-1</t>
    <phoneticPr fontId="1"/>
  </si>
  <si>
    <t>E-2</t>
    <phoneticPr fontId="1"/>
  </si>
  <si>
    <t>仕様（立上り）</t>
    <rPh sb="0" eb="2">
      <t>シヨウ</t>
    </rPh>
    <rPh sb="3" eb="4">
      <t>タ</t>
    </rPh>
    <rPh sb="4" eb="5">
      <t>ア</t>
    </rPh>
    <phoneticPr fontId="1"/>
  </si>
  <si>
    <t>仕様（平面）</t>
    <rPh sb="0" eb="2">
      <t>シヨウ</t>
    </rPh>
    <rPh sb="3" eb="5">
      <t>ヘイメン</t>
    </rPh>
    <phoneticPr fontId="1"/>
  </si>
  <si>
    <t>法定福利費；</t>
    <rPh sb="0" eb="2">
      <t>ホウテイ</t>
    </rPh>
    <rPh sb="2" eb="5">
      <t>フクリヒ</t>
    </rPh>
    <phoneticPr fontId="1"/>
  </si>
  <si>
    <t>普通作業員；</t>
    <rPh sb="0" eb="2">
      <t>フツウ</t>
    </rPh>
    <rPh sb="2" eb="5">
      <t>サギョウイン</t>
    </rPh>
    <phoneticPr fontId="1"/>
  </si>
  <si>
    <t>【参考】施工面積比率（1１1社実績）</t>
    <rPh sb="1" eb="3">
      <t>サンコウ</t>
    </rPh>
    <rPh sb="4" eb="6">
      <t>セコウ</t>
    </rPh>
    <rPh sb="6" eb="8">
      <t>メンセキ</t>
    </rPh>
    <rPh sb="8" eb="10">
      <t>ヒリツ</t>
    </rPh>
    <rPh sb="14" eb="15">
      <t>シャ</t>
    </rPh>
    <rPh sb="15" eb="17">
      <t>ジッセキ</t>
    </rPh>
    <phoneticPr fontId="1"/>
  </si>
  <si>
    <t>アスファルト系</t>
    <rPh sb="6" eb="7">
      <t>ケイ</t>
    </rPh>
    <phoneticPr fontId="1"/>
  </si>
  <si>
    <t>（ａ）×（ｂ）×（ｃ）</t>
    <phoneticPr fontId="1"/>
  </si>
  <si>
    <t>シーリング系</t>
    <rPh sb="5" eb="6">
      <t>ケイ</t>
    </rPh>
    <phoneticPr fontId="1"/>
  </si>
  <si>
    <t>シーリング幅</t>
    <rPh sb="5" eb="6">
      <t>ハバ</t>
    </rPh>
    <phoneticPr fontId="1"/>
  </si>
  <si>
    <t>種類</t>
    <rPh sb="0" eb="2">
      <t>シュルイ</t>
    </rPh>
    <phoneticPr fontId="1"/>
  </si>
  <si>
    <t>アクリル系</t>
    <rPh sb="4" eb="5">
      <t>ケイ</t>
    </rPh>
    <phoneticPr fontId="1"/>
  </si>
  <si>
    <t>10㎜以下</t>
    <rPh sb="3" eb="5">
      <t>イカ</t>
    </rPh>
    <phoneticPr fontId="1"/>
  </si>
  <si>
    <t>（1成分形）</t>
    <rPh sb="2" eb="4">
      <t>セイブン</t>
    </rPh>
    <rPh sb="4" eb="5">
      <t>ケイ</t>
    </rPh>
    <phoneticPr fontId="1"/>
  </si>
  <si>
    <t>10㎜を超え15㎜以下</t>
    <rPh sb="4" eb="5">
      <t>コ</t>
    </rPh>
    <rPh sb="9" eb="11">
      <t>イカ</t>
    </rPh>
    <phoneticPr fontId="1"/>
  </si>
  <si>
    <t>15㎜を超え20㎜以下</t>
    <rPh sb="4" eb="5">
      <t>コ</t>
    </rPh>
    <rPh sb="9" eb="11">
      <t>イカ</t>
    </rPh>
    <phoneticPr fontId="1"/>
  </si>
  <si>
    <t>20㎜を超え25㎜以下</t>
    <rPh sb="4" eb="5">
      <t>コ</t>
    </rPh>
    <rPh sb="9" eb="11">
      <t>イカ</t>
    </rPh>
    <phoneticPr fontId="1"/>
  </si>
  <si>
    <t>25㎜を超え30㎜以下</t>
    <rPh sb="4" eb="5">
      <t>コ</t>
    </rPh>
    <rPh sb="9" eb="11">
      <t>イカ</t>
    </rPh>
    <phoneticPr fontId="1"/>
  </si>
  <si>
    <t>シリコ－ン系</t>
    <rPh sb="5" eb="6">
      <t>ケイ</t>
    </rPh>
    <phoneticPr fontId="1"/>
  </si>
  <si>
    <t>歩掛かり根拠；「平成25年版公共建築工事積算基準」</t>
    <rPh sb="0" eb="1">
      <t>ブ</t>
    </rPh>
    <rPh sb="1" eb="2">
      <t>カ</t>
    </rPh>
    <rPh sb="4" eb="6">
      <t>コンキョ</t>
    </rPh>
    <rPh sb="8" eb="10">
      <t>ヘイセイ</t>
    </rPh>
    <rPh sb="12" eb="13">
      <t>ネン</t>
    </rPh>
    <rPh sb="13" eb="14">
      <t>バン</t>
    </rPh>
    <rPh sb="14" eb="16">
      <t>コウキョウ</t>
    </rPh>
    <rPh sb="16" eb="18">
      <t>ケンチク</t>
    </rPh>
    <rPh sb="18" eb="20">
      <t>コウジ</t>
    </rPh>
    <rPh sb="20" eb="22">
      <t>セキサン</t>
    </rPh>
    <rPh sb="22" eb="24">
      <t>キジュン</t>
    </rPh>
    <phoneticPr fontId="1"/>
  </si>
  <si>
    <t>（2成分形）</t>
    <rPh sb="2" eb="4">
      <t>セイブン</t>
    </rPh>
    <rPh sb="4" eb="5">
      <t>ケイ</t>
    </rPh>
    <phoneticPr fontId="1"/>
  </si>
  <si>
    <t>シリコ－ン系・変性シリコーン系・ポリサルファイド系・ポリウレタン系</t>
    <rPh sb="5" eb="6">
      <t>ケイ</t>
    </rPh>
    <rPh sb="7" eb="9">
      <t>ヘンセイ</t>
    </rPh>
    <rPh sb="14" eb="15">
      <t>ケイ</t>
    </rPh>
    <rPh sb="24" eb="25">
      <t>ケイ</t>
    </rPh>
    <rPh sb="32" eb="33">
      <t>ケイ</t>
    </rPh>
    <phoneticPr fontId="1"/>
  </si>
  <si>
    <t>工種</t>
    <rPh sb="0" eb="2">
      <t>コウシュ</t>
    </rPh>
    <phoneticPr fontId="1"/>
  </si>
  <si>
    <t>（ａ）×（ｂ）×（ｃ）</t>
    <phoneticPr fontId="1"/>
  </si>
  <si>
    <t>〔北陸支部〕新潟県</t>
    <rPh sb="1" eb="3">
      <t>ホクリク</t>
    </rPh>
    <rPh sb="3" eb="5">
      <t>シブ</t>
    </rPh>
    <rPh sb="6" eb="8">
      <t>ニイガタ</t>
    </rPh>
    <rPh sb="8" eb="9">
      <t>ケン</t>
    </rPh>
    <phoneticPr fontId="1"/>
  </si>
  <si>
    <t>歩掛かり根拠；「平成25年度版公共建築工事積算基準」</t>
    <rPh sb="0" eb="1">
      <t>ブ</t>
    </rPh>
    <rPh sb="1" eb="2">
      <t>カ</t>
    </rPh>
    <rPh sb="4" eb="6">
      <t>コンキョ</t>
    </rPh>
    <rPh sb="8" eb="10">
      <t>ヘイセイ</t>
    </rPh>
    <rPh sb="12" eb="15">
      <t>ネンドバン</t>
    </rPh>
    <rPh sb="15" eb="17">
      <t>コウキョウ</t>
    </rPh>
    <rPh sb="17" eb="19">
      <t>ケンチク</t>
    </rPh>
    <rPh sb="19" eb="21">
      <t>コウジ</t>
    </rPh>
    <rPh sb="21" eb="23">
      <t>セキサン</t>
    </rPh>
    <rPh sb="23" eb="25">
      <t>キジュン</t>
    </rPh>
    <phoneticPr fontId="1"/>
  </si>
  <si>
    <t>撤去工事</t>
    <rPh sb="0" eb="2">
      <t>テッキョ</t>
    </rPh>
    <rPh sb="2" eb="4">
      <t>コウジ</t>
    </rPh>
    <phoneticPr fontId="1"/>
  </si>
  <si>
    <t>仕様</t>
    <rPh sb="0" eb="2">
      <t>シヨウ</t>
    </rPh>
    <phoneticPr fontId="1"/>
  </si>
  <si>
    <t>コンクリート撤去</t>
    <rPh sb="6" eb="8">
      <t>テッキョ</t>
    </rPh>
    <phoneticPr fontId="1"/>
  </si>
  <si>
    <t>レンガ撤去</t>
    <rPh sb="3" eb="5">
      <t>テッキョ</t>
    </rPh>
    <phoneticPr fontId="1"/>
  </si>
  <si>
    <t>コンクリートブロック撤去</t>
    <rPh sb="10" eb="12">
      <t>テッキョ</t>
    </rPh>
    <phoneticPr fontId="1"/>
  </si>
  <si>
    <t>コンクリートはつり</t>
    <phoneticPr fontId="1"/>
  </si>
  <si>
    <t>目あらし</t>
    <rPh sb="0" eb="1">
      <t>メ</t>
    </rPh>
    <phoneticPr fontId="1"/>
  </si>
  <si>
    <t>デッキブラシケレン</t>
    <phoneticPr fontId="1"/>
  </si>
  <si>
    <t>床清掃</t>
    <rPh sb="0" eb="1">
      <t>ユカ</t>
    </rPh>
    <rPh sb="1" eb="3">
      <t>セイソウ</t>
    </rPh>
    <phoneticPr fontId="1"/>
  </si>
  <si>
    <t>壁清掃</t>
    <rPh sb="0" eb="1">
      <t>カベ</t>
    </rPh>
    <rPh sb="1" eb="3">
      <t>セイソウ</t>
    </rPh>
    <phoneticPr fontId="1"/>
  </si>
  <si>
    <t>特殊作業；</t>
    <rPh sb="0" eb="2">
      <t>トクシュ</t>
    </rPh>
    <rPh sb="2" eb="4">
      <t>サギョウ</t>
    </rPh>
    <phoneticPr fontId="1"/>
  </si>
  <si>
    <t>防水工；</t>
    <rPh sb="0" eb="2">
      <t>ボウスイ</t>
    </rPh>
    <rPh sb="2" eb="3">
      <t>コウ</t>
    </rPh>
    <phoneticPr fontId="1"/>
  </si>
  <si>
    <t>（鉄筋切断共、人力）</t>
    <rPh sb="1" eb="3">
      <t>テッキン</t>
    </rPh>
    <rPh sb="3" eb="5">
      <t>セツダン</t>
    </rPh>
    <rPh sb="5" eb="6">
      <t>トモ</t>
    </rPh>
    <rPh sb="7" eb="9">
      <t>ジンリキ</t>
    </rPh>
    <phoneticPr fontId="1"/>
  </si>
  <si>
    <t>（鉄筋切断共、ブレーカ）</t>
    <rPh sb="1" eb="3">
      <t>テッキン</t>
    </rPh>
    <rPh sb="3" eb="5">
      <t>セツダン</t>
    </rPh>
    <rPh sb="5" eb="6">
      <t>トモ</t>
    </rPh>
    <phoneticPr fontId="1"/>
  </si>
  <si>
    <t>（無筋、ブレーカ）</t>
    <rPh sb="1" eb="2">
      <t>ム</t>
    </rPh>
    <rPh sb="2" eb="3">
      <t>スジ</t>
    </rPh>
    <phoneticPr fontId="1"/>
  </si>
  <si>
    <t>（無筋、人力）</t>
    <rPh sb="1" eb="2">
      <t>ム</t>
    </rPh>
    <rPh sb="2" eb="3">
      <t>スジ</t>
    </rPh>
    <rPh sb="4" eb="6">
      <t>ジンリキ</t>
    </rPh>
    <phoneticPr fontId="1"/>
  </si>
  <si>
    <t>（人力）</t>
    <rPh sb="1" eb="3">
      <t>ジンリキ</t>
    </rPh>
    <phoneticPr fontId="1"/>
  </si>
  <si>
    <t>（ブレ-カ）</t>
    <phoneticPr fontId="1"/>
  </si>
  <si>
    <t>（ブレーカ）</t>
    <phoneticPr fontId="1"/>
  </si>
  <si>
    <t>（床）</t>
    <rPh sb="1" eb="2">
      <t>ユカ</t>
    </rPh>
    <phoneticPr fontId="1"/>
  </si>
  <si>
    <t>（壁）</t>
    <rPh sb="1" eb="2">
      <t>カベ</t>
    </rPh>
    <phoneticPr fontId="1"/>
  </si>
  <si>
    <t>床モルタル・人研ぎ撤去</t>
    <rPh sb="0" eb="1">
      <t>ユカ</t>
    </rPh>
    <rPh sb="6" eb="7">
      <t>ジン</t>
    </rPh>
    <rPh sb="7" eb="8">
      <t>ト</t>
    </rPh>
    <rPh sb="9" eb="11">
      <t>テッキョ</t>
    </rPh>
    <phoneticPr fontId="1"/>
  </si>
  <si>
    <t>たて樋撤去</t>
    <rPh sb="2" eb="3">
      <t>トイ</t>
    </rPh>
    <rPh sb="3" eb="5">
      <t>テッキョ</t>
    </rPh>
    <phoneticPr fontId="1"/>
  </si>
  <si>
    <t>既存防水層撤去</t>
    <rPh sb="0" eb="2">
      <t>キゾン</t>
    </rPh>
    <rPh sb="2" eb="5">
      <t>ボウスイソウ</t>
    </rPh>
    <rPh sb="5" eb="7">
      <t>テッキョ</t>
    </rPh>
    <phoneticPr fontId="1"/>
  </si>
  <si>
    <t>（屋上アスファルト防水層）</t>
    <rPh sb="1" eb="3">
      <t>オクジョウ</t>
    </rPh>
    <rPh sb="9" eb="12">
      <t>ボウスイソウ</t>
    </rPh>
    <phoneticPr fontId="1"/>
  </si>
  <si>
    <t>（屋上シート防水層）</t>
    <rPh sb="1" eb="3">
      <t>オクジョウ</t>
    </rPh>
    <rPh sb="6" eb="9">
      <t>ボウスイソウ</t>
    </rPh>
    <phoneticPr fontId="1"/>
  </si>
  <si>
    <t>（屋内アスファルト防水層）</t>
    <rPh sb="1" eb="3">
      <t>オクナイ</t>
    </rPh>
    <rPh sb="9" eb="12">
      <t>ボウスイソウ</t>
    </rPh>
    <phoneticPr fontId="1"/>
  </si>
  <si>
    <t>カッター入れ</t>
    <rPh sb="4" eb="5">
      <t>イ</t>
    </rPh>
    <phoneticPr fontId="1"/>
  </si>
  <si>
    <t>（コンクリート面・厚20～30㎜）</t>
    <rPh sb="7" eb="8">
      <t>メン</t>
    </rPh>
    <rPh sb="9" eb="10">
      <t>アツシ</t>
    </rPh>
    <phoneticPr fontId="1"/>
  </si>
  <si>
    <t>（モルタル面・厚20～30㎜）</t>
    <rPh sb="5" eb="6">
      <t>メン</t>
    </rPh>
    <rPh sb="7" eb="8">
      <t>アツシ</t>
    </rPh>
    <phoneticPr fontId="1"/>
  </si>
  <si>
    <t>特殊作業員</t>
    <rPh sb="0" eb="2">
      <t>トクシュ</t>
    </rPh>
    <rPh sb="2" eb="5">
      <t>サギョウイン</t>
    </rPh>
    <phoneticPr fontId="1"/>
  </si>
  <si>
    <t>単位</t>
    <rPh sb="0" eb="2">
      <t>タンイ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</si>
  <si>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</si>
  <si>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r>
      <t>m</t>
    </r>
    <r>
      <rPr>
        <b/>
        <vertAlign val="superscript"/>
        <sz val="12"/>
        <color theme="1"/>
        <rFont val="ＭＳ Ｐゴシック"/>
        <family val="3"/>
        <charset val="128"/>
        <scheme val="minor"/>
      </rPr>
      <t>3</t>
    </r>
    <phoneticPr fontId="1"/>
  </si>
  <si>
    <t>㎡</t>
    <phoneticPr fontId="1"/>
  </si>
  <si>
    <t>はつり工</t>
    <rPh sb="3" eb="4">
      <t>コウ</t>
    </rPh>
    <phoneticPr fontId="1"/>
  </si>
  <si>
    <t>はつり工；</t>
    <rPh sb="3" eb="4">
      <t>コウ</t>
    </rPh>
    <phoneticPr fontId="1"/>
  </si>
  <si>
    <t>軽作業員</t>
    <rPh sb="0" eb="1">
      <t>カル</t>
    </rPh>
    <rPh sb="1" eb="4">
      <t>サギョウイン</t>
    </rPh>
    <phoneticPr fontId="1"/>
  </si>
  <si>
    <t>軽作業；</t>
    <rPh sb="0" eb="3">
      <t>ケイサギョウ</t>
    </rPh>
    <phoneticPr fontId="1"/>
  </si>
  <si>
    <t>m</t>
    <phoneticPr fontId="1"/>
  </si>
  <si>
    <t>m</t>
    <phoneticPr fontId="1"/>
  </si>
  <si>
    <t>配管工</t>
    <rPh sb="0" eb="3">
      <t>ハイカンコウ</t>
    </rPh>
    <phoneticPr fontId="1"/>
  </si>
  <si>
    <t>（鋼管）</t>
    <rPh sb="1" eb="3">
      <t>コウカン</t>
    </rPh>
    <phoneticPr fontId="1"/>
  </si>
  <si>
    <t>（ＶＰ管）</t>
    <rPh sb="3" eb="4">
      <t>カン</t>
    </rPh>
    <phoneticPr fontId="1"/>
  </si>
  <si>
    <t>ｍ</t>
    <phoneticPr fontId="1"/>
  </si>
  <si>
    <t>配管工；</t>
    <rPh sb="0" eb="3">
      <t>ハイカンコウ</t>
    </rPh>
    <phoneticPr fontId="1"/>
  </si>
  <si>
    <t>シーリング撤去</t>
    <rPh sb="5" eb="7">
      <t>テッキョ</t>
    </rPh>
    <phoneticPr fontId="1"/>
  </si>
  <si>
    <t>〔北陸支部〕新潟県労務単価</t>
    <rPh sb="1" eb="3">
      <t>ホクリク</t>
    </rPh>
    <rPh sb="3" eb="5">
      <t>シブ</t>
    </rPh>
    <rPh sb="6" eb="8">
      <t>ニイガタ</t>
    </rPh>
    <rPh sb="8" eb="9">
      <t>ケン</t>
    </rPh>
    <rPh sb="9" eb="11">
      <t>ロウム</t>
    </rPh>
    <rPh sb="11" eb="13">
      <t>タンカ</t>
    </rPh>
    <phoneticPr fontId="1"/>
  </si>
  <si>
    <t>標準見積書の書き方例</t>
    <rPh sb="0" eb="2">
      <t>ヒョウジュン</t>
    </rPh>
    <rPh sb="2" eb="5">
      <t>ミツモリショ</t>
    </rPh>
    <rPh sb="6" eb="7">
      <t>カ</t>
    </rPh>
    <rPh sb="8" eb="9">
      <t>カタ</t>
    </rPh>
    <rPh sb="9" eb="10">
      <t>レイ</t>
    </rPh>
    <phoneticPr fontId="1"/>
  </si>
  <si>
    <t>名称</t>
    <rPh sb="0" eb="2">
      <t>メイショウ</t>
    </rPh>
    <phoneticPr fontId="1"/>
  </si>
  <si>
    <t>適用</t>
    <rPh sb="0" eb="2">
      <t>テキヨウ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</si>
  <si>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</si>
  <si>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</si>
  <si>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</si>
  <si>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アスファルト防水</t>
    <rPh sb="6" eb="8">
      <t>ボウスイ</t>
    </rPh>
    <phoneticPr fontId="1"/>
  </si>
  <si>
    <t>同上立上り</t>
    <rPh sb="0" eb="2">
      <t>ドウジョウ</t>
    </rPh>
    <rPh sb="2" eb="3">
      <t>タ</t>
    </rPh>
    <rPh sb="3" eb="4">
      <t>ア</t>
    </rPh>
    <phoneticPr fontId="1"/>
  </si>
  <si>
    <t>Ａ－１</t>
    <phoneticPr fontId="1"/>
  </si>
  <si>
    <t>小計（メンブレン系）</t>
    <rPh sb="0" eb="2">
      <t>ショウケイ</t>
    </rPh>
    <rPh sb="8" eb="9">
      <t>ケイ</t>
    </rPh>
    <phoneticPr fontId="1"/>
  </si>
  <si>
    <t>備考</t>
    <rPh sb="0" eb="2">
      <t>ビコウ</t>
    </rPh>
    <phoneticPr fontId="1"/>
  </si>
  <si>
    <t>建具廻りシーリング</t>
    <rPh sb="0" eb="2">
      <t>タテグ</t>
    </rPh>
    <rPh sb="2" eb="3">
      <t>マワ</t>
    </rPh>
    <phoneticPr fontId="1"/>
  </si>
  <si>
    <t>建具枠廻りシーリング</t>
    <rPh sb="0" eb="2">
      <t>タテグ</t>
    </rPh>
    <rPh sb="2" eb="3">
      <t>ワク</t>
    </rPh>
    <rPh sb="3" eb="4">
      <t>マワ</t>
    </rPh>
    <phoneticPr fontId="1"/>
  </si>
  <si>
    <t>１５×１０</t>
    <phoneticPr fontId="1"/>
  </si>
  <si>
    <t>１０×１０</t>
    <phoneticPr fontId="1"/>
  </si>
  <si>
    <t>小計（シーリング系）</t>
    <rPh sb="0" eb="2">
      <t>ショウケイ</t>
    </rPh>
    <rPh sb="8" eb="9">
      <t>ケイ</t>
    </rPh>
    <phoneticPr fontId="1"/>
  </si>
  <si>
    <t>ポリマーセメント系防水</t>
    <rPh sb="8" eb="9">
      <t>ケイ</t>
    </rPh>
    <rPh sb="9" eb="11">
      <t>ボウスイ</t>
    </rPh>
    <phoneticPr fontId="1"/>
  </si>
  <si>
    <t>ケイ酸質系防水</t>
    <rPh sb="2" eb="4">
      <t>サンシツ</t>
    </rPh>
    <rPh sb="4" eb="5">
      <t>ケイ</t>
    </rPh>
    <rPh sb="5" eb="7">
      <t>ボウスイ</t>
    </rPh>
    <phoneticPr fontId="1"/>
  </si>
  <si>
    <t>小計（セメント系）</t>
    <rPh sb="0" eb="2">
      <t>ショウケイ</t>
    </rPh>
    <rPh sb="7" eb="8">
      <t>ケイ</t>
    </rPh>
    <phoneticPr fontId="1"/>
  </si>
  <si>
    <t>工事費計</t>
    <rPh sb="0" eb="3">
      <t>コウジヒ</t>
    </rPh>
    <rPh sb="3" eb="4">
      <t>ケイ</t>
    </rPh>
    <phoneticPr fontId="1"/>
  </si>
  <si>
    <t>㎡</t>
    <phoneticPr fontId="1"/>
  </si>
  <si>
    <t>ｍ</t>
    <phoneticPr fontId="1"/>
  </si>
  <si>
    <t>防火水槽</t>
    <rPh sb="0" eb="2">
      <t>ボウカ</t>
    </rPh>
    <rPh sb="2" eb="4">
      <t>スイソウ</t>
    </rPh>
    <phoneticPr fontId="1"/>
  </si>
  <si>
    <t>法定福利費</t>
    <rPh sb="0" eb="2">
      <t>ホウテイ</t>
    </rPh>
    <rPh sb="2" eb="5">
      <t>フクリヒ</t>
    </rPh>
    <phoneticPr fontId="1"/>
  </si>
  <si>
    <t>法定福利費計</t>
    <rPh sb="0" eb="2">
      <t>ホウテイ</t>
    </rPh>
    <rPh sb="2" eb="5">
      <t>フクリヒ</t>
    </rPh>
    <rPh sb="5" eb="6">
      <t>ケイ</t>
    </rPh>
    <phoneticPr fontId="1"/>
  </si>
  <si>
    <t>工事費＋法定福利費</t>
    <rPh sb="0" eb="3">
      <t>コウジヒ</t>
    </rPh>
    <rPh sb="4" eb="6">
      <t>ホウテイ</t>
    </rPh>
    <rPh sb="6" eb="9">
      <t>フクリヒ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</si>
  <si>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</si>
  <si>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</si>
  <si>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ルーフイングシート防水</t>
    <rPh sb="9" eb="11">
      <t>ボウスイ</t>
    </rPh>
    <phoneticPr fontId="1"/>
  </si>
  <si>
    <t>塗膜防水</t>
    <rPh sb="0" eb="2">
      <t>トマク</t>
    </rPh>
    <rPh sb="2" eb="4">
      <t>ボウスイ</t>
    </rPh>
    <phoneticPr fontId="1"/>
  </si>
  <si>
    <t>Ｓ－Ｍ２</t>
    <phoneticPr fontId="1"/>
  </si>
  <si>
    <t>Ｘ－２</t>
    <phoneticPr fontId="1"/>
  </si>
  <si>
    <t>※法定福利費根拠</t>
    <rPh sb="1" eb="3">
      <t>ホウテイ</t>
    </rPh>
    <rPh sb="3" eb="6">
      <t>フクリヒ</t>
    </rPh>
    <rPh sb="6" eb="8">
      <t>コンキョ</t>
    </rPh>
    <phoneticPr fontId="1"/>
  </si>
  <si>
    <t>法定福利費＝施工面積×（人工×公共労務単価×法定福利費率＝参考資料）</t>
    <rPh sb="0" eb="2">
      <t>ホウテイ</t>
    </rPh>
    <rPh sb="2" eb="5">
      <t>フクリヒ</t>
    </rPh>
    <rPh sb="6" eb="8">
      <t>セコウ</t>
    </rPh>
    <rPh sb="8" eb="10">
      <t>メンセキ</t>
    </rPh>
    <rPh sb="12" eb="13">
      <t>ニン</t>
    </rPh>
    <rPh sb="13" eb="14">
      <t>コウ</t>
    </rPh>
    <rPh sb="15" eb="17">
      <t>コウキョウ</t>
    </rPh>
    <rPh sb="17" eb="19">
      <t>ロウム</t>
    </rPh>
    <rPh sb="19" eb="21">
      <t>タンカ</t>
    </rPh>
    <rPh sb="22" eb="24">
      <t>ホウテイ</t>
    </rPh>
    <rPh sb="24" eb="27">
      <t>フクリヒ</t>
    </rPh>
    <rPh sb="27" eb="28">
      <t>リツ</t>
    </rPh>
    <rPh sb="29" eb="31">
      <t>サンコウ</t>
    </rPh>
    <rPh sb="31" eb="33">
      <t>シリョウ</t>
    </rPh>
    <phoneticPr fontId="1"/>
  </si>
  <si>
    <t>公共労務単価（ａ）</t>
    <rPh sb="0" eb="2">
      <t>コウキョウ</t>
    </rPh>
    <rPh sb="2" eb="4">
      <t>ロウム</t>
    </rPh>
    <rPh sb="4" eb="6">
      <t>タンカ</t>
    </rPh>
    <phoneticPr fontId="1"/>
  </si>
  <si>
    <t>保険種類</t>
    <rPh sb="0" eb="2">
      <t>ホケン</t>
    </rPh>
    <rPh sb="2" eb="4">
      <t>シュルイ</t>
    </rPh>
    <phoneticPr fontId="1"/>
  </si>
  <si>
    <t>料率</t>
    <rPh sb="0" eb="2">
      <t>リョウリツ</t>
    </rPh>
    <phoneticPr fontId="1"/>
  </si>
  <si>
    <t>事業主負担分</t>
    <rPh sb="0" eb="3">
      <t>ジギョウヌシ</t>
    </rPh>
    <rPh sb="3" eb="6">
      <t>フタンブン</t>
    </rPh>
    <phoneticPr fontId="1"/>
  </si>
  <si>
    <t>備　　　　　考</t>
    <rPh sb="0" eb="1">
      <t>ソナエ</t>
    </rPh>
    <rPh sb="6" eb="7">
      <t>コウ</t>
    </rPh>
    <phoneticPr fontId="1"/>
  </si>
  <si>
    <t>健康保険</t>
    <rPh sb="0" eb="2">
      <t>ケンコウ</t>
    </rPh>
    <rPh sb="2" eb="4">
      <t>ホケン</t>
    </rPh>
    <phoneticPr fontId="1"/>
  </si>
  <si>
    <t>％÷２</t>
    <phoneticPr fontId="1"/>
  </si>
  <si>
    <t>介護保険</t>
    <rPh sb="0" eb="2">
      <t>カイゴ</t>
    </rPh>
    <rPh sb="2" eb="4">
      <t>ホケン</t>
    </rPh>
    <phoneticPr fontId="1"/>
  </si>
  <si>
    <t>厚生年金</t>
    <rPh sb="0" eb="2">
      <t>コウセイ</t>
    </rPh>
    <rPh sb="2" eb="4">
      <t>ネンキン</t>
    </rPh>
    <phoneticPr fontId="1"/>
  </si>
  <si>
    <t>雇用保険</t>
    <rPh sb="0" eb="2">
      <t>コヨウ</t>
    </rPh>
    <rPh sb="2" eb="4">
      <t>ホケン</t>
    </rPh>
    <phoneticPr fontId="1"/>
  </si>
  <si>
    <t>児童手当拠出</t>
    <rPh sb="0" eb="2">
      <t>ジドウ</t>
    </rPh>
    <rPh sb="2" eb="4">
      <t>テアテ</t>
    </rPh>
    <rPh sb="4" eb="6">
      <t>キョシュツ</t>
    </rPh>
    <phoneticPr fontId="1"/>
  </si>
  <si>
    <t>計</t>
    <rPh sb="0" eb="1">
      <t>ケイ</t>
    </rPh>
    <phoneticPr fontId="1"/>
  </si>
  <si>
    <t>％</t>
    <phoneticPr fontId="1"/>
  </si>
  <si>
    <t>÷2</t>
    <phoneticPr fontId="1"/>
  </si>
  <si>
    <t>標準見積書の記入方法</t>
    <rPh sb="0" eb="2">
      <t>ヒョウジュン</t>
    </rPh>
    <rPh sb="2" eb="5">
      <t>ミツモリショ</t>
    </rPh>
    <rPh sb="6" eb="8">
      <t>キニュウ</t>
    </rPh>
    <rPh sb="8" eb="10">
      <t>ホウホウ</t>
    </rPh>
    <phoneticPr fontId="1"/>
  </si>
  <si>
    <t>新潟県防水工事業協同組合</t>
    <rPh sb="0" eb="3">
      <t>ニイガタケン</t>
    </rPh>
    <rPh sb="3" eb="5">
      <t>ボウスイ</t>
    </rPh>
    <rPh sb="5" eb="8">
      <t>コウジギョウ</t>
    </rPh>
    <rPh sb="8" eb="12">
      <t>キョウドウクミアイ</t>
    </rPh>
    <phoneticPr fontId="1"/>
  </si>
  <si>
    <t>新潟県防外壁補修工事業協同組合</t>
    <rPh sb="0" eb="3">
      <t>ニイガタケン</t>
    </rPh>
    <rPh sb="3" eb="4">
      <t>ボウ</t>
    </rPh>
    <rPh sb="4" eb="6">
      <t>ガイヘキ</t>
    </rPh>
    <rPh sb="6" eb="13">
      <t>ホシュウコウジギョウキョウドウ</t>
    </rPh>
    <rPh sb="13" eb="15">
      <t>クミアイ</t>
    </rPh>
    <phoneticPr fontId="1"/>
  </si>
  <si>
    <t>編集；</t>
    <rPh sb="0" eb="2">
      <t>ヘンシュウ</t>
    </rPh>
    <phoneticPr fontId="1"/>
  </si>
  <si>
    <t>・</t>
    <phoneticPr fontId="1"/>
  </si>
  <si>
    <t>独自で算出する場合は、双方同意した根拠が必要となります。</t>
    <rPh sb="0" eb="2">
      <t>ドクジ</t>
    </rPh>
    <rPh sb="3" eb="5">
      <t>サンシュツ</t>
    </rPh>
    <rPh sb="7" eb="9">
      <t>バアイ</t>
    </rPh>
    <rPh sb="11" eb="13">
      <t>ソウホウ</t>
    </rPh>
    <rPh sb="13" eb="15">
      <t>ドウイ</t>
    </rPh>
    <rPh sb="17" eb="19">
      <t>コンキョ</t>
    </rPh>
    <rPh sb="20" eb="22">
      <t>ヒツヨウ</t>
    </rPh>
    <phoneticPr fontId="1"/>
  </si>
  <si>
    <t>法定保険料率の内訳は、別添法定福利費率によります。</t>
    <rPh sb="0" eb="2">
      <t>ホウテイ</t>
    </rPh>
    <rPh sb="2" eb="4">
      <t>ホケン</t>
    </rPh>
    <rPh sb="4" eb="6">
      <t>リョウリツ</t>
    </rPh>
    <rPh sb="7" eb="9">
      <t>ウチワケ</t>
    </rPh>
    <rPh sb="11" eb="13">
      <t>ベッテン</t>
    </rPh>
    <rPh sb="13" eb="15">
      <t>ホウテイ</t>
    </rPh>
    <rPh sb="15" eb="17">
      <t>フクリ</t>
    </rPh>
    <rPh sb="17" eb="19">
      <t>ヒリツ</t>
    </rPh>
    <phoneticPr fontId="1"/>
  </si>
  <si>
    <t>労務費総額に法定保険料率を乗じる方法で算出しています。</t>
    <rPh sb="19" eb="21">
      <t>サンシュツ</t>
    </rPh>
    <phoneticPr fontId="1"/>
  </si>
  <si>
    <r>
      <t>法定福利費の算定は、国土交通省から例示された</t>
    </r>
    <r>
      <rPr>
        <b/>
        <sz val="12"/>
        <color theme="1"/>
        <rFont val="ＭＳ Ｐゴシック"/>
        <family val="3"/>
        <charset val="128"/>
        <scheme val="minor"/>
      </rPr>
      <t>「基本的な考え方」</t>
    </r>
    <r>
      <rPr>
        <sz val="12"/>
        <color theme="1"/>
        <rFont val="ＭＳ Ｐゴシック"/>
        <family val="3"/>
        <charset val="128"/>
        <scheme val="minor"/>
      </rPr>
      <t>により、</t>
    </r>
    <rPh sb="0" eb="2">
      <t>ホウテイ</t>
    </rPh>
    <rPh sb="2" eb="5">
      <t>フクリヒ</t>
    </rPh>
    <rPh sb="6" eb="8">
      <t>サンテイ</t>
    </rPh>
    <rPh sb="10" eb="12">
      <t>コクド</t>
    </rPh>
    <rPh sb="12" eb="15">
      <t>コウツウショウ</t>
    </rPh>
    <rPh sb="17" eb="19">
      <t>レイジ</t>
    </rPh>
    <rPh sb="23" eb="26">
      <t>キホンテキ</t>
    </rPh>
    <rPh sb="27" eb="28">
      <t>カンガ</t>
    </rPh>
    <rPh sb="29" eb="30">
      <t>カタ</t>
    </rPh>
    <phoneticPr fontId="1"/>
  </si>
  <si>
    <t>ここで示した数値及び算出根拠は強制するものではありませんが</t>
    <rPh sb="3" eb="4">
      <t>シメ</t>
    </rPh>
    <rPh sb="6" eb="8">
      <t>スウチ</t>
    </rPh>
    <rPh sb="8" eb="9">
      <t>オヨ</t>
    </rPh>
    <rPh sb="10" eb="12">
      <t>サンシュツ</t>
    </rPh>
    <rPh sb="12" eb="14">
      <t>コンキョ</t>
    </rPh>
    <rPh sb="15" eb="17">
      <t>キョウセイ</t>
    </rPh>
    <phoneticPr fontId="1"/>
  </si>
  <si>
    <t>【　はじめに　】</t>
    <phoneticPr fontId="1"/>
  </si>
  <si>
    <t>防水押さえアングル取り付け</t>
    <rPh sb="0" eb="2">
      <t>ボウスイ</t>
    </rPh>
    <rPh sb="2" eb="3">
      <t>オ</t>
    </rPh>
    <rPh sb="9" eb="10">
      <t>ト</t>
    </rPh>
    <rPh sb="11" eb="12">
      <t>ツ</t>
    </rPh>
    <phoneticPr fontId="1"/>
  </si>
  <si>
    <t>防水押さえアングル撤去</t>
    <rPh sb="0" eb="2">
      <t>ボウスイ</t>
    </rPh>
    <rPh sb="2" eb="3">
      <t>オ</t>
    </rPh>
    <rPh sb="9" eb="11">
      <t>テッキョ</t>
    </rPh>
    <phoneticPr fontId="1"/>
  </si>
  <si>
    <t>（再使用しない）</t>
    <rPh sb="1" eb="4">
      <t>サイシヨウ</t>
    </rPh>
    <phoneticPr fontId="1"/>
  </si>
  <si>
    <t>（再使用する）</t>
    <rPh sb="1" eb="4">
      <t>サイシヨウ</t>
    </rPh>
    <phoneticPr fontId="1"/>
  </si>
  <si>
    <t>外壁改修工事</t>
    <rPh sb="0" eb="2">
      <t>ガイヘキ</t>
    </rPh>
    <rPh sb="2" eb="4">
      <t>カイシュウ</t>
    </rPh>
    <rPh sb="4" eb="6">
      <t>コウジ</t>
    </rPh>
    <phoneticPr fontId="1"/>
  </si>
  <si>
    <t>カチオン系フィラー（吹きつけ）</t>
    <rPh sb="4" eb="5">
      <t>ケイ</t>
    </rPh>
    <rPh sb="10" eb="11">
      <t>フ</t>
    </rPh>
    <phoneticPr fontId="1"/>
  </si>
  <si>
    <t>カチオン系フィラー（塗り工法）</t>
    <rPh sb="4" eb="5">
      <t>ケイ</t>
    </rPh>
    <rPh sb="10" eb="11">
      <t>ヌ</t>
    </rPh>
    <rPh sb="12" eb="14">
      <t>コウホウ</t>
    </rPh>
    <phoneticPr fontId="1"/>
  </si>
  <si>
    <t>弾性フィラー（吹きつけ）</t>
    <rPh sb="0" eb="2">
      <t>ダンセイ</t>
    </rPh>
    <rPh sb="7" eb="8">
      <t>フ</t>
    </rPh>
    <phoneticPr fontId="1"/>
  </si>
  <si>
    <t>弾性フィラー（塗り工法）</t>
    <rPh sb="0" eb="2">
      <t>ダンセイ</t>
    </rPh>
    <rPh sb="7" eb="8">
      <t>ヌ</t>
    </rPh>
    <rPh sb="9" eb="11">
      <t>コウホウ</t>
    </rPh>
    <phoneticPr fontId="1"/>
  </si>
  <si>
    <t>モルタル浮き部分補修</t>
    <rPh sb="4" eb="5">
      <t>ウ</t>
    </rPh>
    <rPh sb="6" eb="8">
      <t>ブブン</t>
    </rPh>
    <rPh sb="8" eb="10">
      <t>ホシュウ</t>
    </rPh>
    <phoneticPr fontId="1"/>
  </si>
  <si>
    <t>ピンニング樹脂注入工法</t>
    <rPh sb="5" eb="7">
      <t>ジュシ</t>
    </rPh>
    <rPh sb="7" eb="9">
      <t>チュウニュウ</t>
    </rPh>
    <rPh sb="9" eb="11">
      <t>コウホウ</t>
    </rPh>
    <phoneticPr fontId="1"/>
  </si>
  <si>
    <t>表面クラック補修</t>
    <rPh sb="0" eb="2">
      <t>ヒョウメン</t>
    </rPh>
    <rPh sb="6" eb="8">
      <t>ホシュウ</t>
    </rPh>
    <phoneticPr fontId="1"/>
  </si>
  <si>
    <t>エポキシ樹脂充填Ｕカット工法</t>
    <rPh sb="4" eb="6">
      <t>ジュシ</t>
    </rPh>
    <rPh sb="6" eb="8">
      <t>ジュウテン</t>
    </rPh>
    <rPh sb="12" eb="14">
      <t>コウホウ</t>
    </rPh>
    <phoneticPr fontId="1"/>
  </si>
  <si>
    <t>モルタル欠損部の補修</t>
    <rPh sb="4" eb="6">
      <t>ケッソン</t>
    </rPh>
    <rPh sb="6" eb="7">
      <t>ブ</t>
    </rPh>
    <rPh sb="8" eb="10">
      <t>ホシュウ</t>
    </rPh>
    <phoneticPr fontId="1"/>
  </si>
  <si>
    <t>モルタル除去、プライマー、樹脂モル充填</t>
    <rPh sb="4" eb="6">
      <t>ジョキョ</t>
    </rPh>
    <rPh sb="13" eb="15">
      <t>ジュシ</t>
    </rPh>
    <rPh sb="17" eb="19">
      <t>ジュウテン</t>
    </rPh>
    <phoneticPr fontId="1"/>
  </si>
  <si>
    <t>鉄筋露出部の補修（面的補修）</t>
    <rPh sb="0" eb="2">
      <t>テッキン</t>
    </rPh>
    <rPh sb="2" eb="4">
      <t>ロシュツ</t>
    </rPh>
    <rPh sb="4" eb="5">
      <t>ブ</t>
    </rPh>
    <rPh sb="6" eb="8">
      <t>ホシュウ</t>
    </rPh>
    <rPh sb="9" eb="11">
      <t>メンテキ</t>
    </rPh>
    <rPh sb="11" eb="13">
      <t>ホシュウ</t>
    </rPh>
    <phoneticPr fontId="1"/>
  </si>
  <si>
    <t>0.01㎡程度（はつり、防錆、樹脂モル充填）</t>
    <rPh sb="5" eb="7">
      <t>テイド</t>
    </rPh>
    <rPh sb="12" eb="14">
      <t>ボウサビ</t>
    </rPh>
    <rPh sb="15" eb="17">
      <t>ジュシ</t>
    </rPh>
    <rPh sb="19" eb="21">
      <t>ジュウテン</t>
    </rPh>
    <phoneticPr fontId="1"/>
  </si>
  <si>
    <t>同上</t>
    <rPh sb="0" eb="2">
      <t>ドウジョウ</t>
    </rPh>
    <phoneticPr fontId="1"/>
  </si>
  <si>
    <t>鉄筋露出部の補修（線的補修）</t>
    <rPh sb="0" eb="2">
      <t>テッキン</t>
    </rPh>
    <rPh sb="2" eb="4">
      <t>ロシュツ</t>
    </rPh>
    <rPh sb="4" eb="5">
      <t>ブ</t>
    </rPh>
    <rPh sb="6" eb="8">
      <t>ホシュウ</t>
    </rPh>
    <rPh sb="9" eb="11">
      <t>センテキ</t>
    </rPh>
    <rPh sb="11" eb="13">
      <t>ホシュウ</t>
    </rPh>
    <phoneticPr fontId="1"/>
  </si>
  <si>
    <t>（はつり、防錆、樹脂モル充填）</t>
    <rPh sb="5" eb="7">
      <t>ボウサビ</t>
    </rPh>
    <rPh sb="8" eb="10">
      <t>ジュシ</t>
    </rPh>
    <rPh sb="12" eb="14">
      <t>ジュウテン</t>
    </rPh>
    <phoneticPr fontId="1"/>
  </si>
  <si>
    <t>0.03㎡程度（はつり、防錆、樹脂モル充填）</t>
    <rPh sb="5" eb="7">
      <t>テイド</t>
    </rPh>
    <rPh sb="12" eb="14">
      <t>ボウサビ</t>
    </rPh>
    <rPh sb="15" eb="17">
      <t>ジュシ</t>
    </rPh>
    <rPh sb="19" eb="21">
      <t>ジュウテン</t>
    </rPh>
    <phoneticPr fontId="1"/>
  </si>
  <si>
    <t>Ｐコン部補修</t>
    <rPh sb="3" eb="4">
      <t>ブ</t>
    </rPh>
    <rPh sb="4" eb="6">
      <t>ホシュウ</t>
    </rPh>
    <phoneticPr fontId="1"/>
  </si>
  <si>
    <t>樋受け金物撤去部補修</t>
    <rPh sb="0" eb="1">
      <t>トイ</t>
    </rPh>
    <rPh sb="1" eb="2">
      <t>ウ</t>
    </rPh>
    <rPh sb="3" eb="5">
      <t>カナモノ</t>
    </rPh>
    <rPh sb="5" eb="7">
      <t>テッキョ</t>
    </rPh>
    <rPh sb="7" eb="8">
      <t>ブ</t>
    </rPh>
    <rPh sb="8" eb="10">
      <t>ホシュウ</t>
    </rPh>
    <phoneticPr fontId="1"/>
  </si>
  <si>
    <t>高圧水洗浄（１０～１５Ｍｐａ）</t>
    <rPh sb="0" eb="2">
      <t>コウアツ</t>
    </rPh>
    <rPh sb="2" eb="3">
      <t>スイ</t>
    </rPh>
    <rPh sb="3" eb="5">
      <t>センジョウ</t>
    </rPh>
    <phoneticPr fontId="1"/>
  </si>
  <si>
    <t>高圧水洗浄（３０Ｍｐａ）</t>
    <rPh sb="0" eb="2">
      <t>コウアツ</t>
    </rPh>
    <rPh sb="2" eb="3">
      <t>スイ</t>
    </rPh>
    <rPh sb="3" eb="5">
      <t>センジョウ</t>
    </rPh>
    <phoneticPr fontId="1"/>
  </si>
  <si>
    <t>屋上目地部樹脂モル充填</t>
    <rPh sb="0" eb="2">
      <t>オクジョウ</t>
    </rPh>
    <rPh sb="2" eb="4">
      <t>メジ</t>
    </rPh>
    <rPh sb="4" eb="5">
      <t>ブ</t>
    </rPh>
    <rPh sb="5" eb="7">
      <t>ジュシ</t>
    </rPh>
    <rPh sb="9" eb="11">
      <t>ジュウテン</t>
    </rPh>
    <phoneticPr fontId="1"/>
  </si>
  <si>
    <t>Ｗ２０×７５</t>
    <phoneticPr fontId="1"/>
  </si>
  <si>
    <t>Ｗ２０×１００</t>
    <phoneticPr fontId="1"/>
  </si>
  <si>
    <t>防水型複層塗り材Ｅ吹きつけ</t>
    <rPh sb="0" eb="2">
      <t>ボウスイ</t>
    </rPh>
    <rPh sb="2" eb="3">
      <t>ガタ</t>
    </rPh>
    <rPh sb="3" eb="5">
      <t>フクソウ</t>
    </rPh>
    <rPh sb="5" eb="6">
      <t>ヌ</t>
    </rPh>
    <rPh sb="7" eb="8">
      <t>ザイ</t>
    </rPh>
    <rPh sb="9" eb="10">
      <t>フ</t>
    </rPh>
    <phoneticPr fontId="1"/>
  </si>
  <si>
    <t>３種アクリルトップ</t>
    <rPh sb="1" eb="2">
      <t>シュ</t>
    </rPh>
    <phoneticPr fontId="1"/>
  </si>
  <si>
    <t>２種ウレタントップ</t>
    <rPh sb="1" eb="2">
      <t>シュ</t>
    </rPh>
    <phoneticPr fontId="1"/>
  </si>
  <si>
    <t>上塗り材塗り（既存複層塗り材）</t>
    <rPh sb="0" eb="2">
      <t>ウワヌ</t>
    </rPh>
    <rPh sb="3" eb="4">
      <t>ザイ</t>
    </rPh>
    <rPh sb="4" eb="5">
      <t>ヌ</t>
    </rPh>
    <rPh sb="7" eb="9">
      <t>キゾン</t>
    </rPh>
    <rPh sb="9" eb="11">
      <t>フクソウ</t>
    </rPh>
    <rPh sb="11" eb="12">
      <t>ヌ</t>
    </rPh>
    <rPh sb="13" eb="14">
      <t>ザイ</t>
    </rPh>
    <phoneticPr fontId="1"/>
  </si>
  <si>
    <t>外壁仕上げ材塗膜除去</t>
    <rPh sb="0" eb="2">
      <t>ガイヘキ</t>
    </rPh>
    <rPh sb="2" eb="4">
      <t>シア</t>
    </rPh>
    <rPh sb="5" eb="6">
      <t>ザイ</t>
    </rPh>
    <rPh sb="6" eb="8">
      <t>トマク</t>
    </rPh>
    <rPh sb="8" eb="10">
      <t>ジョキョ</t>
    </rPh>
    <phoneticPr fontId="1"/>
  </si>
  <si>
    <t>サンダー掛け（外装薄塗り材）</t>
    <rPh sb="4" eb="5">
      <t>カ</t>
    </rPh>
    <rPh sb="7" eb="9">
      <t>ガイソウ</t>
    </rPh>
    <rPh sb="9" eb="10">
      <t>ウス</t>
    </rPh>
    <rPh sb="10" eb="11">
      <t>ヌ</t>
    </rPh>
    <rPh sb="12" eb="13">
      <t>ザイ</t>
    </rPh>
    <phoneticPr fontId="1"/>
  </si>
  <si>
    <t>サンダー掛け（複層薄塗り材）</t>
    <rPh sb="4" eb="5">
      <t>カ</t>
    </rPh>
    <rPh sb="7" eb="9">
      <t>フクソウ</t>
    </rPh>
    <rPh sb="9" eb="10">
      <t>ウス</t>
    </rPh>
    <rPh sb="10" eb="11">
      <t>ヌ</t>
    </rPh>
    <rPh sb="12" eb="13">
      <t>ザイ</t>
    </rPh>
    <phoneticPr fontId="1"/>
  </si>
  <si>
    <t>サンダー掛け（薬剤塗布）</t>
    <rPh sb="4" eb="5">
      <t>カ</t>
    </rPh>
    <rPh sb="7" eb="9">
      <t>ヤクザイ</t>
    </rPh>
    <rPh sb="9" eb="11">
      <t>トフ</t>
    </rPh>
    <phoneticPr fontId="1"/>
  </si>
  <si>
    <t>本</t>
    <rPh sb="0" eb="1">
      <t>ホン</t>
    </rPh>
    <phoneticPr fontId="1"/>
  </si>
  <si>
    <t>m</t>
    <phoneticPr fontId="1"/>
  </si>
  <si>
    <t>か所</t>
    <rPh sb="1" eb="2">
      <t>ショ</t>
    </rPh>
    <phoneticPr fontId="1"/>
  </si>
  <si>
    <t>塗装工；</t>
    <rPh sb="0" eb="3">
      <t>トソウコウ</t>
    </rPh>
    <phoneticPr fontId="1"/>
  </si>
  <si>
    <t>塗装工</t>
    <rPh sb="0" eb="3">
      <t>トソウコウ</t>
    </rPh>
    <phoneticPr fontId="1"/>
  </si>
  <si>
    <t>外壁下地調整材(1.2ｋｇ／㎡）</t>
    <rPh sb="0" eb="2">
      <t>ガイヘキ</t>
    </rPh>
    <rPh sb="2" eb="4">
      <t>シタジ</t>
    </rPh>
    <rPh sb="4" eb="6">
      <t>チョウセイ</t>
    </rPh>
    <rPh sb="6" eb="7">
      <t>ザイ</t>
    </rPh>
    <phoneticPr fontId="1"/>
  </si>
  <si>
    <t>外壁下地調整材(1.5ｋｇ／㎡）</t>
    <rPh sb="0" eb="2">
      <t>ガイヘキ</t>
    </rPh>
    <rPh sb="2" eb="4">
      <t>シタジ</t>
    </rPh>
    <rPh sb="4" eb="6">
      <t>チョウセイ</t>
    </rPh>
    <rPh sb="6" eb="7">
      <t>ザイ</t>
    </rPh>
    <phoneticPr fontId="1"/>
  </si>
  <si>
    <t>〃</t>
    <phoneticPr fontId="1"/>
  </si>
  <si>
    <t>清掃・穴開工</t>
    <rPh sb="0" eb="2">
      <t>セイソウ</t>
    </rPh>
    <rPh sb="3" eb="4">
      <t>アナ</t>
    </rPh>
    <rPh sb="4" eb="5">
      <t>ア</t>
    </rPh>
    <rPh sb="5" eb="6">
      <t>コウ</t>
    </rPh>
    <phoneticPr fontId="1"/>
  </si>
  <si>
    <t>カット工</t>
    <rPh sb="3" eb="4">
      <t>コウ</t>
    </rPh>
    <phoneticPr fontId="1"/>
  </si>
  <si>
    <t>外壁施工数量調査</t>
    <rPh sb="0" eb="2">
      <t>ガイヘキ</t>
    </rPh>
    <rPh sb="2" eb="4">
      <t>セコウ</t>
    </rPh>
    <rPh sb="4" eb="6">
      <t>スウリョウ</t>
    </rPh>
    <rPh sb="6" eb="8">
      <t>チョウサ</t>
    </rPh>
    <phoneticPr fontId="1"/>
  </si>
  <si>
    <t>打放し面</t>
    <rPh sb="0" eb="1">
      <t>ウ</t>
    </rPh>
    <rPh sb="1" eb="2">
      <t>パナ</t>
    </rPh>
    <rPh sb="3" eb="4">
      <t>メン</t>
    </rPh>
    <phoneticPr fontId="1"/>
  </si>
  <si>
    <t>タイル、モルタル</t>
    <phoneticPr fontId="1"/>
  </si>
  <si>
    <t>墨だし（屋上防水改修）</t>
    <rPh sb="0" eb="1">
      <t>スミ</t>
    </rPh>
    <rPh sb="4" eb="6">
      <t>オクジョウ</t>
    </rPh>
    <rPh sb="6" eb="8">
      <t>ボウスイ</t>
    </rPh>
    <rPh sb="8" eb="10">
      <t>カイシュウ</t>
    </rPh>
    <phoneticPr fontId="1"/>
  </si>
  <si>
    <t>養生（屋上防水改修）</t>
    <rPh sb="0" eb="2">
      <t>ヨウジョウ</t>
    </rPh>
    <rPh sb="3" eb="5">
      <t>オクジョウ</t>
    </rPh>
    <rPh sb="5" eb="7">
      <t>ボウスイ</t>
    </rPh>
    <rPh sb="7" eb="9">
      <t>カイシュウ</t>
    </rPh>
    <phoneticPr fontId="1"/>
  </si>
  <si>
    <t>整理清掃片付け（屋上防水改修）</t>
    <rPh sb="0" eb="2">
      <t>セイリ</t>
    </rPh>
    <rPh sb="2" eb="4">
      <t>セイソウ</t>
    </rPh>
    <rPh sb="4" eb="6">
      <t>カタヅ</t>
    </rPh>
    <rPh sb="8" eb="10">
      <t>オクジョウ</t>
    </rPh>
    <rPh sb="10" eb="12">
      <t>ボウスイ</t>
    </rPh>
    <rPh sb="12" eb="14">
      <t>カイシュウ</t>
    </rPh>
    <phoneticPr fontId="1"/>
  </si>
  <si>
    <t>軽作業</t>
    <rPh sb="0" eb="3">
      <t>ケイサギョウ</t>
    </rPh>
    <phoneticPr fontId="1"/>
  </si>
  <si>
    <t>アスファルト防水</t>
    <rPh sb="6" eb="8">
      <t>ボウスイ</t>
    </rPh>
    <phoneticPr fontId="1"/>
  </si>
  <si>
    <t>露出・簡易防水</t>
    <rPh sb="0" eb="2">
      <t>ロシュツ</t>
    </rPh>
    <rPh sb="3" eb="5">
      <t>カンイ</t>
    </rPh>
    <rPh sb="5" eb="7">
      <t>ボウスイ</t>
    </rPh>
    <phoneticPr fontId="1"/>
  </si>
  <si>
    <t>同上</t>
    <rPh sb="0" eb="2">
      <t>ドウジョウ</t>
    </rPh>
    <phoneticPr fontId="1"/>
  </si>
  <si>
    <t>墨だし（外壁改修）</t>
    <rPh sb="0" eb="1">
      <t>スミ</t>
    </rPh>
    <rPh sb="4" eb="6">
      <t>ガイヘキ</t>
    </rPh>
    <rPh sb="6" eb="8">
      <t>カイシュウ</t>
    </rPh>
    <phoneticPr fontId="1"/>
  </si>
  <si>
    <t>養生（外壁改修）</t>
    <rPh sb="0" eb="2">
      <t>ヨウジョウ</t>
    </rPh>
    <rPh sb="3" eb="5">
      <t>ガイヘキ</t>
    </rPh>
    <rPh sb="5" eb="7">
      <t>カイシュウ</t>
    </rPh>
    <phoneticPr fontId="1"/>
  </si>
  <si>
    <t>整理清掃片付け（外壁改修）</t>
    <rPh sb="0" eb="2">
      <t>セイリ</t>
    </rPh>
    <rPh sb="2" eb="4">
      <t>セイソウ</t>
    </rPh>
    <rPh sb="4" eb="6">
      <t>カタヅ</t>
    </rPh>
    <rPh sb="8" eb="10">
      <t>ガイヘキ</t>
    </rPh>
    <rPh sb="10" eb="12">
      <t>カイシュウ</t>
    </rPh>
    <phoneticPr fontId="1"/>
  </si>
  <si>
    <t>　　　　　　　　　県要望単価基礎歩掛かり</t>
    <rPh sb="9" eb="10">
      <t>ケン</t>
    </rPh>
    <rPh sb="10" eb="12">
      <t>ヨウボウ</t>
    </rPh>
    <rPh sb="12" eb="14">
      <t>タンカ</t>
    </rPh>
    <rPh sb="14" eb="16">
      <t>キソ</t>
    </rPh>
    <rPh sb="16" eb="17">
      <t>ホ</t>
    </rPh>
    <rPh sb="17" eb="18">
      <t>カ</t>
    </rPh>
    <phoneticPr fontId="1"/>
  </si>
  <si>
    <t>左官工；</t>
    <rPh sb="0" eb="3">
      <t>サカンコウ</t>
    </rPh>
    <phoneticPr fontId="1"/>
  </si>
  <si>
    <t>左官工</t>
    <rPh sb="0" eb="3">
      <t>サカンコウ</t>
    </rPh>
    <phoneticPr fontId="1"/>
  </si>
  <si>
    <t>モルタル欠損部の補修（0.01㎡程度）</t>
    <rPh sb="4" eb="6">
      <t>ケッソン</t>
    </rPh>
    <rPh sb="6" eb="7">
      <t>ブ</t>
    </rPh>
    <rPh sb="8" eb="10">
      <t>ホシュウ</t>
    </rPh>
    <rPh sb="16" eb="18">
      <t>テイド</t>
    </rPh>
    <phoneticPr fontId="1"/>
  </si>
  <si>
    <t>モルタル欠損部の補修（0.05㎡程度）</t>
    <rPh sb="4" eb="6">
      <t>ケッソン</t>
    </rPh>
    <rPh sb="6" eb="7">
      <t>ブ</t>
    </rPh>
    <rPh sb="8" eb="10">
      <t>ホシュウ</t>
    </rPh>
    <rPh sb="16" eb="18">
      <t>テイド</t>
    </rPh>
    <phoneticPr fontId="1"/>
  </si>
  <si>
    <t>モルタル欠損部の補修（0.0０5㎡程度）</t>
    <rPh sb="4" eb="6">
      <t>ケッソン</t>
    </rPh>
    <rPh sb="6" eb="7">
      <t>ブ</t>
    </rPh>
    <rPh sb="8" eb="10">
      <t>ホシュウ</t>
    </rPh>
    <rPh sb="17" eb="19">
      <t>テイド</t>
    </rPh>
    <phoneticPr fontId="1"/>
  </si>
  <si>
    <t>○</t>
    <phoneticPr fontId="1"/>
  </si>
  <si>
    <t>特殊作業員</t>
    <rPh sb="0" eb="2">
      <t>トクシュ</t>
    </rPh>
    <rPh sb="2" eb="5">
      <t>サギョウイン</t>
    </rPh>
    <phoneticPr fontId="1"/>
  </si>
  <si>
    <t>普通作業員</t>
    <rPh sb="0" eb="2">
      <t>フツウ</t>
    </rPh>
    <rPh sb="2" eb="5">
      <t>サギョウイン</t>
    </rPh>
    <phoneticPr fontId="1"/>
  </si>
  <si>
    <t>軽作業員</t>
    <rPh sb="0" eb="3">
      <t>ケイサギョウ</t>
    </rPh>
    <rPh sb="3" eb="4">
      <t>イン</t>
    </rPh>
    <phoneticPr fontId="1"/>
  </si>
  <si>
    <t>防水工</t>
    <rPh sb="0" eb="2">
      <t>ボウスイ</t>
    </rPh>
    <rPh sb="2" eb="3">
      <t>コウ</t>
    </rPh>
    <phoneticPr fontId="1"/>
  </si>
  <si>
    <t>左官工</t>
    <rPh sb="0" eb="3">
      <t>サカンコウ</t>
    </rPh>
    <phoneticPr fontId="1"/>
  </si>
  <si>
    <t>塗装工</t>
    <rPh sb="0" eb="3">
      <t>トソウコウ</t>
    </rPh>
    <phoneticPr fontId="1"/>
  </si>
  <si>
    <t>法定福利費（内訳別紙）</t>
    <rPh sb="0" eb="2">
      <t>ホウテイ</t>
    </rPh>
    <rPh sb="2" eb="5">
      <t>フクリヒ</t>
    </rPh>
    <rPh sb="6" eb="8">
      <t>ウチワケ</t>
    </rPh>
    <rPh sb="8" eb="10">
      <t>ベッシ</t>
    </rPh>
    <phoneticPr fontId="1"/>
  </si>
  <si>
    <t>円</t>
    <rPh sb="0" eb="1">
      <t>エン</t>
    </rPh>
    <phoneticPr fontId="1"/>
  </si>
  <si>
    <t>算定根拠となる公共労務単価</t>
    <rPh sb="0" eb="2">
      <t>サンテイ</t>
    </rPh>
    <rPh sb="2" eb="4">
      <t>コンキョ</t>
    </rPh>
    <rPh sb="7" eb="9">
      <t>コウキョウ</t>
    </rPh>
    <rPh sb="9" eb="11">
      <t>ロウム</t>
    </rPh>
    <rPh sb="11" eb="13">
      <t>タンカ</t>
    </rPh>
    <phoneticPr fontId="1"/>
  </si>
  <si>
    <t>Ｐ－１</t>
    <phoneticPr fontId="1"/>
  </si>
  <si>
    <t>Ｐ－２</t>
    <phoneticPr fontId="1"/>
  </si>
  <si>
    <t>Ｐ－３</t>
    <phoneticPr fontId="1"/>
  </si>
  <si>
    <t>Ｐ－４</t>
    <phoneticPr fontId="1"/>
  </si>
  <si>
    <t>Ｐ－６</t>
    <phoneticPr fontId="1"/>
  </si>
  <si>
    <t>Ｐ－７</t>
    <phoneticPr fontId="1"/>
  </si>
  <si>
    <t>Ｐ－８</t>
    <phoneticPr fontId="1"/>
  </si>
  <si>
    <t>Ｐ－９</t>
    <phoneticPr fontId="1"/>
  </si>
  <si>
    <t>・標準見積書の書き方　・・・・・・・・・・・・・・・・・・・・・・・　　　　</t>
    <rPh sb="1" eb="3">
      <t>ヒョウジュン</t>
    </rPh>
    <rPh sb="3" eb="6">
      <t>ミツモリショ</t>
    </rPh>
    <rPh sb="7" eb="8">
      <t>カ</t>
    </rPh>
    <rPh sb="9" eb="10">
      <t>カタ</t>
    </rPh>
    <phoneticPr fontId="1"/>
  </si>
  <si>
    <t>・労務費の比率 　・・・・・・・・・・・・・・・・・・・・・・・・・・・・</t>
    <rPh sb="1" eb="4">
      <t>ロウムヒ</t>
    </rPh>
    <rPh sb="5" eb="7">
      <t>ヒリツ</t>
    </rPh>
    <phoneticPr fontId="1"/>
  </si>
  <si>
    <t>・アスファルト系の法定福利費　・・・・・・・・・・・・・・・・・</t>
    <rPh sb="7" eb="8">
      <t>ケイ</t>
    </rPh>
    <rPh sb="9" eb="11">
      <t>ホウテイ</t>
    </rPh>
    <rPh sb="11" eb="14">
      <t>フクリヒ</t>
    </rPh>
    <phoneticPr fontId="1"/>
  </si>
  <si>
    <t>・シーリング系の法定福利費 　・・・・・・・・・・・・・・・・・・</t>
    <rPh sb="6" eb="7">
      <t>ケイ</t>
    </rPh>
    <rPh sb="8" eb="10">
      <t>ホウテイ</t>
    </rPh>
    <rPh sb="10" eb="13">
      <t>フクリヒ</t>
    </rPh>
    <phoneticPr fontId="1"/>
  </si>
  <si>
    <t>・外壁改修工事の法定福利費　 ・・・・・・・・・・・・・・・・・</t>
    <rPh sb="1" eb="3">
      <t>ガイヘキ</t>
    </rPh>
    <rPh sb="3" eb="5">
      <t>カイシュウ</t>
    </rPh>
    <rPh sb="5" eb="7">
      <t>コウジ</t>
    </rPh>
    <rPh sb="8" eb="10">
      <t>ホウテイ</t>
    </rPh>
    <rPh sb="10" eb="13">
      <t>フクリヒ</t>
    </rPh>
    <phoneticPr fontId="1"/>
  </si>
  <si>
    <t>・撤去工事の法定福利費　・・・・・・・・・・・・・・・・・・・・・</t>
    <rPh sb="1" eb="3">
      <t>テッキョ</t>
    </rPh>
    <rPh sb="3" eb="5">
      <t>コウジ</t>
    </rPh>
    <rPh sb="6" eb="8">
      <t>ホウテイ</t>
    </rPh>
    <rPh sb="8" eb="11">
      <t>フクリヒ</t>
    </rPh>
    <phoneticPr fontId="1"/>
  </si>
  <si>
    <t>目　　　　　　　次</t>
    <rPh sb="0" eb="1">
      <t>メ</t>
    </rPh>
    <rPh sb="8" eb="9">
      <t>ツギ</t>
    </rPh>
    <phoneticPr fontId="1"/>
  </si>
  <si>
    <t>労務費の比率</t>
    <rPh sb="0" eb="3">
      <t>ロウムヒ</t>
    </rPh>
    <rPh sb="4" eb="6">
      <t>ヒリツ</t>
    </rPh>
    <phoneticPr fontId="1"/>
  </si>
  <si>
    <t>＜見　　積＞</t>
    <rPh sb="1" eb="2">
      <t>ケン</t>
    </rPh>
    <rPh sb="4" eb="5">
      <t>セキ</t>
    </rPh>
    <phoneticPr fontId="1"/>
  </si>
  <si>
    <t>＜契　　約＞</t>
    <rPh sb="1" eb="2">
      <t>チギリ</t>
    </rPh>
    <rPh sb="4" eb="5">
      <t>ヤク</t>
    </rPh>
    <phoneticPr fontId="1"/>
  </si>
  <si>
    <t>値引き</t>
    <rPh sb="0" eb="2">
      <t>ネビ</t>
    </rPh>
    <phoneticPr fontId="1"/>
  </si>
  <si>
    <t>工事見積金額</t>
    <rPh sb="0" eb="2">
      <t>コウジ</t>
    </rPh>
    <rPh sb="2" eb="4">
      <t>ミツモリ</t>
    </rPh>
    <rPh sb="4" eb="6">
      <t>キンガク</t>
    </rPh>
    <phoneticPr fontId="1"/>
  </si>
  <si>
    <t>工事契約額</t>
    <rPh sb="0" eb="2">
      <t>コウジ</t>
    </rPh>
    <rPh sb="2" eb="4">
      <t>ケイヤク</t>
    </rPh>
    <rPh sb="4" eb="5">
      <t>ガク</t>
    </rPh>
    <phoneticPr fontId="1"/>
  </si>
  <si>
    <t>※労務費は値引きしない</t>
    <rPh sb="1" eb="4">
      <t>ロウムヒ</t>
    </rPh>
    <rPh sb="5" eb="7">
      <t>ネビ</t>
    </rPh>
    <phoneticPr fontId="1"/>
  </si>
  <si>
    <t>材料費</t>
    <rPh sb="0" eb="3">
      <t>ザイリョウヒ</t>
    </rPh>
    <phoneticPr fontId="1"/>
  </si>
  <si>
    <t>機械機具損料</t>
    <rPh sb="0" eb="2">
      <t>キカイ</t>
    </rPh>
    <rPh sb="2" eb="4">
      <t>キグ</t>
    </rPh>
    <rPh sb="4" eb="6">
      <t>ソンリョウ</t>
    </rPh>
    <phoneticPr fontId="1"/>
  </si>
  <si>
    <t>消耗品及び副資材</t>
    <rPh sb="0" eb="3">
      <t>ショウモウヒン</t>
    </rPh>
    <rPh sb="3" eb="4">
      <t>オヨ</t>
    </rPh>
    <rPh sb="5" eb="8">
      <t>フクシザイ</t>
    </rPh>
    <phoneticPr fontId="1"/>
  </si>
  <si>
    <t>専門工事業者経費</t>
    <rPh sb="0" eb="5">
      <t>センモンコウジギョウ</t>
    </rPh>
    <rPh sb="5" eb="6">
      <t>シャ</t>
    </rPh>
    <rPh sb="6" eb="8">
      <t>ケイヒ</t>
    </rPh>
    <phoneticPr fontId="1"/>
  </si>
  <si>
    <t>その他経費</t>
    <rPh sb="2" eb="3">
      <t>タ</t>
    </rPh>
    <rPh sb="3" eb="5">
      <t>ケイヒ</t>
    </rPh>
    <phoneticPr fontId="1"/>
  </si>
  <si>
    <t>経費の一部</t>
    <rPh sb="0" eb="2">
      <t>ケイヒ</t>
    </rPh>
    <rPh sb="3" eb="5">
      <t>イチブ</t>
    </rPh>
    <phoneticPr fontId="1"/>
  </si>
  <si>
    <t>営業損失</t>
    <rPh sb="0" eb="2">
      <t>エイギョウ</t>
    </rPh>
    <rPh sb="2" eb="4">
      <t>ソンシツ</t>
    </rPh>
    <phoneticPr fontId="1"/>
  </si>
  <si>
    <t>営業利益</t>
    <rPh sb="0" eb="2">
      <t>エイギョウ</t>
    </rPh>
    <rPh sb="2" eb="4">
      <t>リエキ</t>
    </rPh>
    <phoneticPr fontId="1"/>
  </si>
  <si>
    <t>）</t>
    <phoneticPr fontId="1"/>
  </si>
  <si>
    <t>（特殊作業）</t>
    <rPh sb="1" eb="3">
      <t>トクシュ</t>
    </rPh>
    <rPh sb="3" eb="5">
      <t>サギョウ</t>
    </rPh>
    <phoneticPr fontId="1"/>
  </si>
  <si>
    <t>はつり工</t>
    <rPh sb="3" eb="4">
      <t>コウ</t>
    </rPh>
    <phoneticPr fontId="1"/>
  </si>
  <si>
    <t>配管工</t>
    <rPh sb="0" eb="3">
      <t>ハイカンコウ</t>
    </rPh>
    <phoneticPr fontId="1"/>
  </si>
  <si>
    <t>％　　　（</t>
    <phoneticPr fontId="1"/>
  </si>
  <si>
    <t>ｍ当たりの法定福利費（円）</t>
    <rPh sb="1" eb="2">
      <t>アタ</t>
    </rPh>
    <rPh sb="5" eb="7">
      <t>ホウテイ</t>
    </rPh>
    <rPh sb="7" eb="9">
      <t>フクリ</t>
    </rPh>
    <rPh sb="9" eb="10">
      <t>ヒ</t>
    </rPh>
    <rPh sb="11" eb="12">
      <t>エン</t>
    </rPh>
    <phoneticPr fontId="1"/>
  </si>
  <si>
    <t>歩掛（ａ）　人</t>
    <rPh sb="0" eb="2">
      <t>ブガカリ</t>
    </rPh>
    <rPh sb="6" eb="7">
      <t>ニン</t>
    </rPh>
    <phoneticPr fontId="1"/>
  </si>
  <si>
    <t>公共労務単価（ｂ）</t>
    <rPh sb="0" eb="2">
      <t>コウキョウ</t>
    </rPh>
    <rPh sb="2" eb="4">
      <t>ロウム</t>
    </rPh>
    <rPh sb="4" eb="6">
      <t>タンカ</t>
    </rPh>
    <phoneticPr fontId="1"/>
  </si>
  <si>
    <t>法定福利費比率（ｃ）</t>
    <rPh sb="0" eb="2">
      <t>ホウテイ</t>
    </rPh>
    <rPh sb="2" eb="4">
      <t>フクリ</t>
    </rPh>
    <rPh sb="4" eb="5">
      <t>ヒ</t>
    </rPh>
    <rPh sb="5" eb="7">
      <t>ヒリツ</t>
    </rPh>
    <phoneticPr fontId="1"/>
  </si>
  <si>
    <t>法定福利費＝（人工×公共労務単価×法定福利費率）</t>
    <rPh sb="0" eb="2">
      <t>ホウテイ</t>
    </rPh>
    <rPh sb="2" eb="5">
      <t>フクリヒ</t>
    </rPh>
    <rPh sb="7" eb="8">
      <t>ニン</t>
    </rPh>
    <rPh sb="8" eb="9">
      <t>コウ</t>
    </rPh>
    <rPh sb="10" eb="12">
      <t>コウキョウ</t>
    </rPh>
    <rPh sb="12" eb="14">
      <t>ロウム</t>
    </rPh>
    <rPh sb="14" eb="16">
      <t>タンカ</t>
    </rPh>
    <rPh sb="17" eb="19">
      <t>ホウテイ</t>
    </rPh>
    <rPh sb="19" eb="22">
      <t>フクリヒ</t>
    </rPh>
    <rPh sb="22" eb="23">
      <t>リツ</t>
    </rPh>
    <phoneticPr fontId="1"/>
  </si>
  <si>
    <t>【参　考】</t>
    <rPh sb="1" eb="2">
      <t>サン</t>
    </rPh>
    <rPh sb="3" eb="4">
      <t>コウ</t>
    </rPh>
    <phoneticPr fontId="1"/>
  </si>
  <si>
    <t>歩掛（a）　人</t>
    <rPh sb="0" eb="2">
      <t>ブガカリ</t>
    </rPh>
    <rPh sb="6" eb="7">
      <t>ニン</t>
    </rPh>
    <phoneticPr fontId="1"/>
  </si>
  <si>
    <t>公共労務単価（b）</t>
    <rPh sb="0" eb="2">
      <t>コウキョウ</t>
    </rPh>
    <rPh sb="2" eb="4">
      <t>ロウム</t>
    </rPh>
    <rPh sb="4" eb="6">
      <t>タンカ</t>
    </rPh>
    <phoneticPr fontId="1"/>
  </si>
  <si>
    <t>法定福利費比率（c）</t>
    <rPh sb="0" eb="2">
      <t>ホウテイ</t>
    </rPh>
    <rPh sb="2" eb="4">
      <t>フクリ</t>
    </rPh>
    <rPh sb="4" eb="5">
      <t>ヒ</t>
    </rPh>
    <rPh sb="5" eb="7">
      <t>ヒリツ</t>
    </rPh>
    <phoneticPr fontId="1"/>
  </si>
  <si>
    <t>備　考</t>
    <rPh sb="0" eb="1">
      <t>ソナエ</t>
    </rPh>
    <rPh sb="2" eb="3">
      <t>コウ</t>
    </rPh>
    <phoneticPr fontId="1"/>
  </si>
  <si>
    <t>歩掛（ａ）人</t>
    <rPh sb="0" eb="2">
      <t>ブガカリ</t>
    </rPh>
    <rPh sb="5" eb="6">
      <t>ニン</t>
    </rPh>
    <phoneticPr fontId="1"/>
  </si>
  <si>
    <t>軽作業員；</t>
    <rPh sb="0" eb="3">
      <t>ケイサギョウ</t>
    </rPh>
    <rPh sb="3" eb="4">
      <t>イン</t>
    </rPh>
    <phoneticPr fontId="1"/>
  </si>
  <si>
    <t>【参　考】</t>
    <rPh sb="1" eb="2">
      <t>サン</t>
    </rPh>
    <rPh sb="3" eb="4">
      <t>コウ</t>
    </rPh>
    <phoneticPr fontId="1"/>
  </si>
  <si>
    <t>元請けから法定福利費の根拠を求められた場合の記入例</t>
    <rPh sb="0" eb="2">
      <t>モトウ</t>
    </rPh>
    <rPh sb="5" eb="7">
      <t>ホウテイ</t>
    </rPh>
    <rPh sb="7" eb="10">
      <t>フクリヒ</t>
    </rPh>
    <rPh sb="11" eb="13">
      <t>コンキョ</t>
    </rPh>
    <rPh sb="14" eb="15">
      <t>モト</t>
    </rPh>
    <rPh sb="19" eb="21">
      <t>バアイ</t>
    </rPh>
    <rPh sb="22" eb="24">
      <t>キニュウ</t>
    </rPh>
    <rPh sb="24" eb="25">
      <t>レイ</t>
    </rPh>
    <phoneticPr fontId="1"/>
  </si>
  <si>
    <t>法定福利費＝施工面積×（人工×公共労務単価×法定福利費率）</t>
    <rPh sb="0" eb="2">
      <t>ホウテイ</t>
    </rPh>
    <rPh sb="2" eb="5">
      <t>フクリヒ</t>
    </rPh>
    <rPh sb="6" eb="8">
      <t>セコウ</t>
    </rPh>
    <rPh sb="8" eb="10">
      <t>メンセキ</t>
    </rPh>
    <rPh sb="12" eb="13">
      <t>ニン</t>
    </rPh>
    <rPh sb="13" eb="14">
      <t>コウ</t>
    </rPh>
    <rPh sb="15" eb="17">
      <t>コウキョウ</t>
    </rPh>
    <rPh sb="17" eb="19">
      <t>ロウム</t>
    </rPh>
    <rPh sb="19" eb="21">
      <t>タンカ</t>
    </rPh>
    <rPh sb="22" eb="24">
      <t>ホウテイ</t>
    </rPh>
    <rPh sb="24" eb="26">
      <t>フクリ</t>
    </rPh>
    <rPh sb="26" eb="28">
      <t>ヒリツ</t>
    </rPh>
    <phoneticPr fontId="1"/>
  </si>
  <si>
    <t>法定福利費の算定は、国土交通省から示された「基本的な考え方」により、労務費総額に法定保険料率を乗じる方法で算定しています。</t>
    <rPh sb="0" eb="2">
      <t>ホウテイ</t>
    </rPh>
    <rPh sb="2" eb="5">
      <t>フクリヒ</t>
    </rPh>
    <rPh sb="6" eb="8">
      <t>サンテイ</t>
    </rPh>
    <rPh sb="10" eb="12">
      <t>コクド</t>
    </rPh>
    <rPh sb="12" eb="15">
      <t>コウツウショウ</t>
    </rPh>
    <rPh sb="17" eb="18">
      <t>シメ</t>
    </rPh>
    <rPh sb="22" eb="25">
      <t>キホンテキ</t>
    </rPh>
    <rPh sb="26" eb="27">
      <t>カンガ</t>
    </rPh>
    <rPh sb="28" eb="29">
      <t>カタ</t>
    </rPh>
    <rPh sb="34" eb="37">
      <t>ロウムヒ</t>
    </rPh>
    <rPh sb="37" eb="39">
      <t>ソウガク</t>
    </rPh>
    <rPh sb="40" eb="42">
      <t>ホウテイ</t>
    </rPh>
    <rPh sb="42" eb="44">
      <t>ホケン</t>
    </rPh>
    <rPh sb="44" eb="46">
      <t>リョウリツ</t>
    </rPh>
    <rPh sb="47" eb="48">
      <t>ジョウ</t>
    </rPh>
    <rPh sb="50" eb="52">
      <t>ホウホウ</t>
    </rPh>
    <rPh sb="53" eb="55">
      <t>サンテイ</t>
    </rPh>
    <phoneticPr fontId="1"/>
  </si>
  <si>
    <t>公共労務単価；</t>
    <rPh sb="0" eb="2">
      <t>コウキョウ</t>
    </rPh>
    <rPh sb="2" eb="4">
      <t>ロウム</t>
    </rPh>
    <rPh sb="4" eb="6">
      <t>タンカ</t>
    </rPh>
    <phoneticPr fontId="1"/>
  </si>
  <si>
    <t>法定福利費率；</t>
    <rPh sb="0" eb="2">
      <t>ホウテイ</t>
    </rPh>
    <rPh sb="2" eb="4">
      <t>フクリ</t>
    </rPh>
    <rPh sb="4" eb="6">
      <t>ヒリツ</t>
    </rPh>
    <phoneticPr fontId="1"/>
  </si>
  <si>
    <t>「平成25年版公共建築工事積算基準」</t>
    <rPh sb="1" eb="3">
      <t>ヘイセイ</t>
    </rPh>
    <rPh sb="5" eb="6">
      <t>ネン</t>
    </rPh>
    <rPh sb="6" eb="7">
      <t>バン</t>
    </rPh>
    <rPh sb="7" eb="9">
      <t>コウキョウ</t>
    </rPh>
    <rPh sb="9" eb="11">
      <t>ケンチク</t>
    </rPh>
    <rPh sb="11" eb="13">
      <t>コウジ</t>
    </rPh>
    <rPh sb="13" eb="15">
      <t>セキサン</t>
    </rPh>
    <rPh sb="15" eb="17">
      <t>キジュン</t>
    </rPh>
    <phoneticPr fontId="1"/>
  </si>
  <si>
    <t>別添料率一覧表による。　（Ｐ－２－をコピーする）</t>
    <rPh sb="0" eb="2">
      <t>ベッテン</t>
    </rPh>
    <rPh sb="2" eb="4">
      <t>リョウリツ</t>
    </rPh>
    <rPh sb="4" eb="7">
      <t>イチランヒョウ</t>
    </rPh>
    <phoneticPr fontId="1"/>
  </si>
  <si>
    <t>県要望単価の歩掛かり（外壁補修工事）</t>
    <rPh sb="0" eb="1">
      <t>ケン</t>
    </rPh>
    <rPh sb="1" eb="3">
      <t>ヨウボウ</t>
    </rPh>
    <rPh sb="3" eb="5">
      <t>タンカ</t>
    </rPh>
    <rPh sb="6" eb="7">
      <t>ブ</t>
    </rPh>
    <rPh sb="7" eb="8">
      <t>カ</t>
    </rPh>
    <rPh sb="11" eb="15">
      <t>ガイヘキホシュウ</t>
    </rPh>
    <rPh sb="15" eb="17">
      <t>コウジ</t>
    </rPh>
    <phoneticPr fontId="1"/>
  </si>
  <si>
    <t>人　　　　　　工；</t>
    <rPh sb="0" eb="1">
      <t>ニン</t>
    </rPh>
    <rPh sb="7" eb="8">
      <t>コウ</t>
    </rPh>
    <phoneticPr fontId="1"/>
  </si>
  <si>
    <t>アスファルト防水Ａ－１の場合</t>
    <rPh sb="6" eb="8">
      <t>ボウスイ</t>
    </rPh>
    <rPh sb="12" eb="14">
      <t>バアイ</t>
    </rPh>
    <phoneticPr fontId="1"/>
  </si>
  <si>
    <t>法定福利費＝人工×公共労務費×法定福利費</t>
    <rPh sb="0" eb="2">
      <t>ホウテイ</t>
    </rPh>
    <rPh sb="2" eb="5">
      <t>フクリヒ</t>
    </rPh>
    <rPh sb="6" eb="8">
      <t>ニンコウ</t>
    </rPh>
    <rPh sb="9" eb="11">
      <t>コウキョウ</t>
    </rPh>
    <rPh sb="11" eb="14">
      <t>ロウムヒ</t>
    </rPh>
    <rPh sb="15" eb="17">
      <t>ホウテイ</t>
    </rPh>
    <rPh sb="17" eb="20">
      <t>フクリヒ</t>
    </rPh>
    <phoneticPr fontId="1"/>
  </si>
  <si>
    <t>（Ａ）</t>
    <phoneticPr fontId="1"/>
  </si>
  <si>
    <t>（Ｂ）</t>
    <phoneticPr fontId="1"/>
  </si>
  <si>
    <t>（Ａ）＋（Ｂ）</t>
    <phoneticPr fontId="1"/>
  </si>
  <si>
    <t>人×</t>
    <rPh sb="0" eb="1">
      <t>ニン</t>
    </rPh>
    <phoneticPr fontId="1"/>
  </si>
  <si>
    <t>円×</t>
    <rPh sb="0" eb="1">
      <t>エン</t>
    </rPh>
    <phoneticPr fontId="1"/>
  </si>
  <si>
    <t>％＝</t>
    <phoneticPr fontId="1"/>
  </si>
  <si>
    <t>円</t>
    <rPh sb="0" eb="1">
      <t>エン</t>
    </rPh>
    <phoneticPr fontId="1"/>
  </si>
  <si>
    <t>・法定福利費の算定根拠の記入例　・・・・・・・・・・・・・</t>
    <rPh sb="1" eb="3">
      <t>ホウテイ</t>
    </rPh>
    <rPh sb="3" eb="6">
      <t>フクリヒ</t>
    </rPh>
    <rPh sb="7" eb="9">
      <t>サンテイ</t>
    </rPh>
    <rPh sb="9" eb="11">
      <t>コンキョ</t>
    </rPh>
    <rPh sb="12" eb="14">
      <t>キニュウ</t>
    </rPh>
    <rPh sb="14" eb="15">
      <t>レイ</t>
    </rPh>
    <phoneticPr fontId="1"/>
  </si>
  <si>
    <t>※</t>
    <phoneticPr fontId="1"/>
  </si>
  <si>
    <t>ただし、労務単価を値引きした場合は、値引きした単価になります。</t>
    <rPh sb="4" eb="6">
      <t>ロウム</t>
    </rPh>
    <rPh sb="6" eb="8">
      <t>タンカ</t>
    </rPh>
    <rPh sb="9" eb="11">
      <t>ネビ</t>
    </rPh>
    <rPh sb="14" eb="16">
      <t>バアイ</t>
    </rPh>
    <rPh sb="18" eb="20">
      <t>ネビ</t>
    </rPh>
    <rPh sb="23" eb="25">
      <t>タンカ</t>
    </rPh>
    <phoneticPr fontId="1"/>
  </si>
  <si>
    <t>したがって、施工面積が変更される場合以外変更しません。</t>
    <rPh sb="16" eb="18">
      <t>バアイ</t>
    </rPh>
    <rPh sb="18" eb="20">
      <t>イガイ</t>
    </rPh>
    <phoneticPr fontId="1"/>
  </si>
  <si>
    <t>交渉により労務単価を値引きした場合は、下記労務単価を変えてください。</t>
    <rPh sb="0" eb="2">
      <t>コウショウ</t>
    </rPh>
    <rPh sb="5" eb="7">
      <t>ロウム</t>
    </rPh>
    <rPh sb="7" eb="9">
      <t>タンカ</t>
    </rPh>
    <rPh sb="10" eb="12">
      <t>ネビ</t>
    </rPh>
    <rPh sb="15" eb="17">
      <t>バアイ</t>
    </rPh>
    <rPh sb="19" eb="21">
      <t>カキ</t>
    </rPh>
    <rPh sb="21" eb="23">
      <t>ロウム</t>
    </rPh>
    <rPh sb="23" eb="25">
      <t>タンカ</t>
    </rPh>
    <rPh sb="26" eb="27">
      <t>カ</t>
    </rPh>
    <phoneticPr fontId="1"/>
  </si>
  <si>
    <t>自動で法定福利費が変更されます。</t>
    <rPh sb="0" eb="2">
      <t>ジドウ</t>
    </rPh>
    <rPh sb="3" eb="5">
      <t>ホウテイ</t>
    </rPh>
    <rPh sb="5" eb="7">
      <t>フクリ</t>
    </rPh>
    <rPh sb="7" eb="8">
      <t>ヒ</t>
    </rPh>
    <rPh sb="9" eb="11">
      <t>ヘンコウ</t>
    </rPh>
    <phoneticPr fontId="1"/>
  </si>
  <si>
    <t>法定福利費率は、法律で定められたものであり、値引きできません。</t>
    <rPh sb="0" eb="2">
      <t>ホウテイ</t>
    </rPh>
    <rPh sb="2" eb="5">
      <t>フクリヒ</t>
    </rPh>
    <rPh sb="5" eb="6">
      <t>リツ</t>
    </rPh>
    <rPh sb="8" eb="10">
      <t>ホウリツ</t>
    </rPh>
    <rPh sb="11" eb="12">
      <t>サダ</t>
    </rPh>
    <rPh sb="22" eb="24">
      <t>ネビ</t>
    </rPh>
    <phoneticPr fontId="1"/>
  </si>
  <si>
    <t>屋上伸縮目地撤去</t>
    <rPh sb="0" eb="2">
      <t>オクジョウ</t>
    </rPh>
    <rPh sb="2" eb="4">
      <t>シンシュク</t>
    </rPh>
    <rPh sb="4" eb="6">
      <t>メジ</t>
    </rPh>
    <rPh sb="6" eb="8">
      <t>テッキョ</t>
    </rPh>
    <phoneticPr fontId="1"/>
  </si>
  <si>
    <t>・各保険料率　・・・・・・・・・・・・・・・・・・・・・・・・・・・・・・</t>
    <rPh sb="1" eb="4">
      <t>カクホケン</t>
    </rPh>
    <rPh sb="4" eb="6">
      <t>リョウリツ</t>
    </rPh>
    <phoneticPr fontId="1"/>
  </si>
  <si>
    <t>（個人負担０．4％）</t>
    <rPh sb="1" eb="3">
      <t>コジン</t>
    </rPh>
    <rPh sb="3" eb="5">
      <t>フタン</t>
    </rPh>
    <phoneticPr fontId="1"/>
  </si>
  <si>
    <t>全額事業主負担</t>
    <rPh sb="0" eb="2">
      <t>ゼンガク</t>
    </rPh>
    <rPh sb="2" eb="5">
      <t>ジギョウヌシ</t>
    </rPh>
    <rPh sb="5" eb="7">
      <t>フタン</t>
    </rPh>
    <phoneticPr fontId="1"/>
  </si>
  <si>
    <t>東京防水工</t>
    <rPh sb="0" eb="2">
      <t>トウキョウ</t>
    </rPh>
    <rPh sb="2" eb="4">
      <t>ボウスイ</t>
    </rPh>
    <rPh sb="4" eb="5">
      <t>コウ</t>
    </rPh>
    <phoneticPr fontId="1"/>
  </si>
  <si>
    <t>塗膜防水、ルーフイング防水、セメント系防水については、（一社）全国防水工事業協会に準ずる。</t>
    <rPh sb="0" eb="2">
      <t>トマク</t>
    </rPh>
    <rPh sb="2" eb="4">
      <t>ボウスイ</t>
    </rPh>
    <rPh sb="11" eb="13">
      <t>ボウスイ</t>
    </rPh>
    <rPh sb="18" eb="19">
      <t>ケイ</t>
    </rPh>
    <rPh sb="19" eb="21">
      <t>ボウスイ</t>
    </rPh>
    <rPh sb="28" eb="30">
      <t>イッシャ</t>
    </rPh>
    <rPh sb="31" eb="33">
      <t>ゼンコク</t>
    </rPh>
    <rPh sb="33" eb="35">
      <t>ボウスイ</t>
    </rPh>
    <rPh sb="35" eb="37">
      <t>コウジ</t>
    </rPh>
    <rPh sb="37" eb="38">
      <t>ギョウ</t>
    </rPh>
    <rPh sb="38" eb="40">
      <t>キョウカイ</t>
    </rPh>
    <rPh sb="41" eb="42">
      <t>ジュン</t>
    </rPh>
    <phoneticPr fontId="1"/>
  </si>
  <si>
    <t>防水工事以外の工種がある場合は、それぞれの専門団体の考え方を準拠します。</t>
    <phoneticPr fontId="1"/>
  </si>
  <si>
    <t>防水工事で塗膜防水、ルーフイング防水、セメント防水は、（一社）全国防水工事業協会に</t>
    <rPh sb="0" eb="2">
      <t>ボウスイ</t>
    </rPh>
    <rPh sb="2" eb="4">
      <t>コウジ</t>
    </rPh>
    <rPh sb="5" eb="7">
      <t>トマク</t>
    </rPh>
    <rPh sb="7" eb="9">
      <t>ボウスイ</t>
    </rPh>
    <rPh sb="16" eb="18">
      <t>ボウスイ</t>
    </rPh>
    <rPh sb="23" eb="25">
      <t>ボウスイ</t>
    </rPh>
    <rPh sb="28" eb="30">
      <t>イチシャ</t>
    </rPh>
    <rPh sb="31" eb="33">
      <t>ゼンコク</t>
    </rPh>
    <rPh sb="33" eb="35">
      <t>ボウスイ</t>
    </rPh>
    <rPh sb="35" eb="37">
      <t>コウジ</t>
    </rPh>
    <rPh sb="37" eb="38">
      <t>ギョウ</t>
    </rPh>
    <rPh sb="38" eb="40">
      <t>キョウカイ</t>
    </rPh>
    <phoneticPr fontId="1"/>
  </si>
  <si>
    <t>準拠してください。</t>
  </si>
  <si>
    <t>「（一社）全国防水工事業協会」の法定福利費率</t>
  </si>
  <si>
    <t>○各防水工法における法定福利費率</t>
  </si>
  <si>
    <t>メンブレン防水</t>
  </si>
  <si>
    <t>セメント系防水</t>
  </si>
  <si>
    <t>シーリング防水</t>
  </si>
  <si>
    <t>最低</t>
  </si>
  <si>
    <t>～</t>
  </si>
  <si>
    <t>最高</t>
  </si>
  <si>
    <t>北陸地区</t>
  </si>
  <si>
    <t xml:space="preserve">  ②セメント系防水；ポリマーセメント系・ケイ酸質系</t>
    <phoneticPr fontId="1"/>
  </si>
  <si>
    <t>都道府県名</t>
  </si>
  <si>
    <t>雇用保険料率</t>
  </si>
  <si>
    <t>健康保険料</t>
  </si>
  <si>
    <t>介護保険料</t>
  </si>
  <si>
    <t>厚生年金保険料率</t>
  </si>
  <si>
    <t>保険料率合計</t>
  </si>
  <si>
    <t>（北陸地区）</t>
  </si>
  <si>
    <t>事業主負担分</t>
  </si>
  <si>
    <t>（全て加入の場合）</t>
  </si>
  <si>
    <t>新潟県</t>
  </si>
  <si>
    <t>%</t>
    <phoneticPr fontId="1"/>
  </si>
  <si>
    <t>富山県</t>
  </si>
  <si>
    <t>石川県</t>
  </si>
  <si>
    <t>福井県</t>
  </si>
  <si>
    <t>防水工</t>
  </si>
  <si>
    <t>普通作業員</t>
  </si>
  <si>
    <r>
      <t>8</t>
    </r>
    <r>
      <rPr>
        <sz val="11"/>
        <color theme="1"/>
        <rFont val="ＭＳ 明朝"/>
        <family val="1"/>
        <charset val="128"/>
      </rPr>
      <t>時間労働当り</t>
    </r>
  </si>
  <si>
    <t>（近畿地方）</t>
    <rPh sb="1" eb="3">
      <t>キンキ</t>
    </rPh>
    <rPh sb="3" eb="5">
      <t>チホウ</t>
    </rPh>
    <phoneticPr fontId="1"/>
  </si>
  <si>
    <t>Ｐ－5</t>
    <phoneticPr fontId="1"/>
  </si>
  <si>
    <t>・(一社）全国防水工事業協会の法定福利費率　 ・・・・</t>
    <rPh sb="2" eb="4">
      <t>イッシャ</t>
    </rPh>
    <rPh sb="5" eb="7">
      <t>ゼンコク</t>
    </rPh>
    <rPh sb="7" eb="9">
      <t>ボウスイ</t>
    </rPh>
    <rPh sb="9" eb="11">
      <t>コウジ</t>
    </rPh>
    <rPh sb="11" eb="12">
      <t>ギョウ</t>
    </rPh>
    <rPh sb="12" eb="14">
      <t>キョウカイ</t>
    </rPh>
    <rPh sb="15" eb="17">
      <t>ホウテイ</t>
    </rPh>
    <rPh sb="17" eb="19">
      <t>フクリ</t>
    </rPh>
    <rPh sb="19" eb="20">
      <t>ヒ</t>
    </rPh>
    <rPh sb="20" eb="21">
      <t>リツ</t>
    </rPh>
    <phoneticPr fontId="1"/>
  </si>
  <si>
    <t>数量×参考値</t>
    <rPh sb="0" eb="2">
      <t>スウリョウ</t>
    </rPh>
    <rPh sb="3" eb="5">
      <t>サンコウ</t>
    </rPh>
    <rPh sb="5" eb="6">
      <t>アタイ</t>
    </rPh>
    <phoneticPr fontId="1"/>
  </si>
  <si>
    <t>　　　厚生年金保険料率（児童手当拠出金0.36％含む）</t>
    <phoneticPr fontId="1"/>
  </si>
  <si>
    <t>Ｘ－1</t>
    <phoneticPr fontId="1"/>
  </si>
  <si>
    <t>労務単価は、２０２５年度公共工事設計労務単価を使用しています。</t>
    <rPh sb="0" eb="2">
      <t>ロウム</t>
    </rPh>
    <rPh sb="2" eb="4">
      <t>タンカ</t>
    </rPh>
    <rPh sb="10" eb="12">
      <t>ネンド</t>
    </rPh>
    <rPh sb="12" eb="14">
      <t>コウキョウ</t>
    </rPh>
    <rPh sb="14" eb="16">
      <t>コウジ</t>
    </rPh>
    <rPh sb="16" eb="18">
      <t>セッケイ</t>
    </rPh>
    <rPh sb="18" eb="20">
      <t>ロウム</t>
    </rPh>
    <rPh sb="20" eb="22">
      <t>タンカ</t>
    </rPh>
    <rPh sb="23" eb="25">
      <t>シヨウ</t>
    </rPh>
    <phoneticPr fontId="1"/>
  </si>
  <si>
    <t>1.59%×56.5%</t>
    <phoneticPr fontId="1"/>
  </si>
  <si>
    <t>※介護保険は、40才から64才未満のかたが対象のため、年齢費率５6．5％で調整する</t>
    <rPh sb="1" eb="3">
      <t>カイゴ</t>
    </rPh>
    <rPh sb="3" eb="5">
      <t>ホケン</t>
    </rPh>
    <rPh sb="9" eb="10">
      <t>サイ</t>
    </rPh>
    <rPh sb="14" eb="17">
      <t>サイミマン</t>
    </rPh>
    <rPh sb="21" eb="23">
      <t>タイショウ</t>
    </rPh>
    <rPh sb="27" eb="29">
      <t>ネンレイ</t>
    </rPh>
    <rPh sb="29" eb="31">
      <t>ヒリツ</t>
    </rPh>
    <rPh sb="37" eb="39">
      <t>チョウセイ</t>
    </rPh>
    <phoneticPr fontId="1"/>
  </si>
  <si>
    <t>　（協会けんぽ令和４年度事業年報より）</t>
    <rPh sb="7" eb="9">
      <t>レイワ</t>
    </rPh>
    <phoneticPr fontId="1"/>
  </si>
  <si>
    <t>○令和７年度都道府県別社会保険料一覧</t>
    <rPh sb="1" eb="3">
      <t>レイワ</t>
    </rPh>
    <phoneticPr fontId="1"/>
  </si>
  <si>
    <t>※１．雇用保険料率；厚生労働省ホームページ（2025年度の雇用保険料率について）</t>
    <phoneticPr fontId="1"/>
  </si>
  <si>
    <r>
      <t>　２．健康保険料率；全国健康保険協会（協会けんぽ）ホームページ【2025</t>
    </r>
    <r>
      <rPr>
        <sz val="11"/>
        <color theme="1"/>
        <rFont val="ＭＳ Ｐゴシック"/>
        <family val="2"/>
        <charset val="128"/>
        <scheme val="minor"/>
      </rPr>
      <t>年度保険料額表】</t>
    </r>
    <phoneticPr fontId="1"/>
  </si>
  <si>
    <r>
      <t>　３．介護保険料率；介護保険料対象である</t>
    </r>
    <r>
      <rPr>
        <sz val="11"/>
        <color theme="1"/>
        <rFont val="Century"/>
        <family val="1"/>
      </rPr>
      <t>40</t>
    </r>
    <r>
      <rPr>
        <sz val="11"/>
        <color theme="1"/>
        <rFont val="ＭＳ Ｐゴシック"/>
        <family val="2"/>
        <charset val="128"/>
        <scheme val="minor"/>
      </rPr>
      <t>歳～</t>
    </r>
    <r>
      <rPr>
        <sz val="11"/>
        <color theme="1"/>
        <rFont val="Century"/>
        <family val="1"/>
      </rPr>
      <t>64</t>
    </r>
    <r>
      <rPr>
        <sz val="11"/>
        <color theme="1"/>
        <rFont val="ＭＳ Ｐゴシック"/>
        <family val="2"/>
        <charset val="128"/>
        <scheme val="minor"/>
      </rPr>
      <t>歳以下の割合５６．５％の割合で調整した。</t>
    </r>
    <phoneticPr fontId="1"/>
  </si>
  <si>
    <t>○令和７年度公共工事労務費単価</t>
    <rPh sb="1" eb="3">
      <t>レイワ</t>
    </rPh>
    <rPh sb="4" eb="6">
      <t>ネンド</t>
    </rPh>
    <phoneticPr fontId="1"/>
  </si>
  <si>
    <t>令和7年度公共工事設計労務単価</t>
    <rPh sb="0" eb="2">
      <t>レイワ</t>
    </rPh>
    <rPh sb="3" eb="5">
      <t>ネンド</t>
    </rPh>
    <rPh sb="5" eb="7">
      <t>コウキョウ</t>
    </rPh>
    <rPh sb="7" eb="9">
      <t>コウジ</t>
    </rPh>
    <rPh sb="9" eb="11">
      <t>セッケイ</t>
    </rPh>
    <rPh sb="11" eb="13">
      <t>ロウム</t>
    </rPh>
    <rPh sb="13" eb="15">
      <t>タンカ</t>
    </rPh>
    <phoneticPr fontId="1"/>
  </si>
  <si>
    <t>令和7年度の各保険料率</t>
    <rPh sb="0" eb="2">
      <t>レイワ</t>
    </rPh>
    <rPh sb="3" eb="4">
      <t>ネン</t>
    </rPh>
    <rPh sb="6" eb="7">
      <t>カク</t>
    </rPh>
    <rPh sb="7" eb="9">
      <t>ホケン</t>
    </rPh>
    <rPh sb="9" eb="11">
      <t>リョウリツ</t>
    </rPh>
    <phoneticPr fontId="1"/>
  </si>
  <si>
    <t>【令和7年３月以降に適用します。】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</si>
</sst>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00_ "/>
    <numFmt numFmtId="177" formatCode="0.000"/>
    <numFmt numFmtId="178" formatCode="0.00_ "/>
    <numFmt numFmtId="179" formatCode="0.000000"/>
    <numFmt numFmtId="180" formatCode="0.00000_ "/>
    <numFmt numFmtId="181" formatCode="0_ "/>
    <numFmt numFmtId="182" formatCode="#,##0.0;[Red]\-#,##0.0"/>
    <numFmt numFmtId="183" formatCode="0.000%"/>
    <numFmt numFmtId="184" formatCode="0.0000_ "/>
    <numFmt numFmtId="185" formatCode="0.0%"/>
    <numFmt numFmtId="186" formatCode="0.000_);[Red]\(0.000\)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vertAlign val="superscript"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4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0.5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darkUp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45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38" fontId="3" fillId="0" borderId="1" xfId="1" applyFont="1" applyBorder="1">
      <alignment vertical="center"/>
    </xf>
    <xf numFmtId="10" fontId="0" fillId="0" borderId="1" xfId="0" applyNumberForma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9" fontId="4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176" fontId="0" fillId="0" borderId="0" xfId="0" applyNumberFormat="1" applyAlignment="1">
      <alignment horizontal="right" vertical="center"/>
    </xf>
    <xf numFmtId="0" fontId="5" fillId="0" borderId="0" xfId="0" applyFont="1">
      <alignment vertical="center"/>
    </xf>
    <xf numFmtId="38" fontId="0" fillId="0" borderId="0" xfId="1" applyFont="1" applyBorder="1">
      <alignment vertical="center"/>
    </xf>
    <xf numFmtId="0" fontId="0" fillId="0" borderId="6" xfId="0" applyBorder="1">
      <alignment vertical="center"/>
    </xf>
    <xf numFmtId="2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38" fontId="3" fillId="0" borderId="0" xfId="1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180" fontId="3" fillId="0" borderId="0" xfId="0" applyNumberFormat="1" applyFont="1">
      <alignment vertical="center"/>
    </xf>
    <xf numFmtId="0" fontId="0" fillId="0" borderId="7" xfId="0" applyBorder="1">
      <alignment vertical="center"/>
    </xf>
    <xf numFmtId="177" fontId="0" fillId="0" borderId="7" xfId="0" applyNumberFormat="1" applyBorder="1" applyAlignment="1">
      <alignment horizontal="right" vertical="center"/>
    </xf>
    <xf numFmtId="38" fontId="0" fillId="0" borderId="4" xfId="1" applyFont="1" applyBorder="1">
      <alignment vertical="center"/>
    </xf>
    <xf numFmtId="177" fontId="0" fillId="0" borderId="4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4" xfId="0" applyNumberFormat="1" applyBorder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7" fontId="0" fillId="0" borderId="6" xfId="0" applyNumberFormat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177" fontId="0" fillId="0" borderId="20" xfId="0" applyNumberFormat="1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77" fontId="0" fillId="0" borderId="6" xfId="0" applyNumberFormat="1" applyBorder="1" applyAlignment="1">
      <alignment horizontal="right" vertical="center"/>
    </xf>
    <xf numFmtId="0" fontId="5" fillId="0" borderId="11" xfId="0" applyFont="1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178" fontId="0" fillId="0" borderId="27" xfId="0" applyNumberFormat="1" applyBorder="1">
      <alignment vertical="center"/>
    </xf>
    <xf numFmtId="178" fontId="0" fillId="0" borderId="21" xfId="0" applyNumberFormat="1" applyBorder="1">
      <alignment vertical="center"/>
    </xf>
    <xf numFmtId="178" fontId="0" fillId="0" borderId="29" xfId="0" applyNumberFormat="1" applyBorder="1">
      <alignment vertical="center"/>
    </xf>
    <xf numFmtId="181" fontId="6" fillId="0" borderId="27" xfId="0" applyNumberFormat="1" applyFont="1" applyBorder="1">
      <alignment vertical="center"/>
    </xf>
    <xf numFmtId="181" fontId="6" fillId="0" borderId="28" xfId="0" applyNumberFormat="1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38" fontId="11" fillId="0" borderId="0" xfId="1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180" fontId="11" fillId="0" borderId="0" xfId="0" applyNumberFormat="1" applyFont="1">
      <alignment vertical="center"/>
    </xf>
    <xf numFmtId="0" fontId="7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77" fontId="0" fillId="0" borderId="6" xfId="0" applyNumberFormat="1" applyBorder="1" applyAlignment="1">
      <alignment horizontal="right"/>
    </xf>
    <xf numFmtId="0" fontId="10" fillId="0" borderId="0" xfId="0" applyFont="1">
      <alignment vertical="center"/>
    </xf>
    <xf numFmtId="38" fontId="11" fillId="0" borderId="0" xfId="1" applyFont="1" applyBorder="1" applyAlignment="1">
      <alignment horizontal="left" vertical="center"/>
    </xf>
    <xf numFmtId="0" fontId="0" fillId="0" borderId="30" xfId="0" applyBorder="1">
      <alignment vertical="center"/>
    </xf>
    <xf numFmtId="38" fontId="3" fillId="0" borderId="0" xfId="1" applyFont="1" applyBorder="1">
      <alignment vertical="center"/>
    </xf>
    <xf numFmtId="181" fontId="8" fillId="0" borderId="18" xfId="0" applyNumberFormat="1" applyFont="1" applyBorder="1">
      <alignment vertical="center"/>
    </xf>
    <xf numFmtId="0" fontId="0" fillId="0" borderId="31" xfId="0" applyBorder="1">
      <alignment vertical="center"/>
    </xf>
    <xf numFmtId="178" fontId="8" fillId="0" borderId="12" xfId="0" applyNumberFormat="1" applyFont="1" applyBorder="1">
      <alignment vertical="center"/>
    </xf>
    <xf numFmtId="0" fontId="0" fillId="0" borderId="32" xfId="0" applyBorder="1">
      <alignment vertical="center"/>
    </xf>
    <xf numFmtId="38" fontId="0" fillId="0" borderId="33" xfId="1" applyFont="1" applyBorder="1">
      <alignment vertical="center"/>
    </xf>
    <xf numFmtId="178" fontId="8" fillId="0" borderId="19" xfId="0" applyNumberFormat="1" applyFont="1" applyBorder="1">
      <alignment vertical="center"/>
    </xf>
    <xf numFmtId="0" fontId="0" fillId="0" borderId="34" xfId="0" applyBorder="1">
      <alignment vertical="center"/>
    </xf>
    <xf numFmtId="0" fontId="0" fillId="0" borderId="36" xfId="0" applyBorder="1" applyAlignment="1">
      <alignment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>
      <alignment vertical="center"/>
    </xf>
    <xf numFmtId="0" fontId="0" fillId="0" borderId="35" xfId="0" applyBorder="1" applyAlignment="1">
      <alignment horizontal="right" vertical="center"/>
    </xf>
    <xf numFmtId="0" fontId="0" fillId="0" borderId="38" xfId="0" applyBorder="1" applyAlignment="1">
      <alignment vertical="center" wrapText="1"/>
    </xf>
    <xf numFmtId="0" fontId="0" fillId="0" borderId="38" xfId="0" applyBorder="1" applyAlignment="1">
      <alignment horizontal="center" vertical="center" wrapText="1"/>
    </xf>
    <xf numFmtId="0" fontId="10" fillId="0" borderId="0" xfId="0" applyFont="1" applyAlignment="1">
      <alignment horizontal="right" vertical="center" shrinkToFit="1"/>
    </xf>
    <xf numFmtId="38" fontId="8" fillId="0" borderId="23" xfId="1" applyFont="1" applyBorder="1">
      <alignment vertical="center"/>
    </xf>
    <xf numFmtId="38" fontId="8" fillId="0" borderId="24" xfId="1" applyFont="1" applyBorder="1">
      <alignment vertical="center"/>
    </xf>
    <xf numFmtId="181" fontId="8" fillId="0" borderId="23" xfId="0" applyNumberFormat="1" applyFont="1" applyBorder="1">
      <alignment vertical="center"/>
    </xf>
    <xf numFmtId="178" fontId="8" fillId="0" borderId="24" xfId="0" applyNumberFormat="1" applyFont="1" applyBorder="1">
      <alignment vertical="center"/>
    </xf>
    <xf numFmtId="178" fontId="8" fillId="0" borderId="26" xfId="0" applyNumberFormat="1" applyFont="1" applyBorder="1">
      <alignment vertical="center"/>
    </xf>
    <xf numFmtId="38" fontId="11" fillId="0" borderId="0" xfId="1" applyFont="1" applyAlignment="1">
      <alignment horizontal="left" vertical="center" shrinkToFit="1"/>
    </xf>
    <xf numFmtId="0" fontId="0" fillId="0" borderId="37" xfId="0" applyBorder="1" applyAlignment="1">
      <alignment horizontal="center" vertical="center"/>
    </xf>
    <xf numFmtId="0" fontId="10" fillId="0" borderId="25" xfId="0" applyFont="1" applyBorder="1" applyAlignment="1">
      <alignment horizontal="right" vertical="center" shrinkToFit="1"/>
    </xf>
    <xf numFmtId="38" fontId="11" fillId="0" borderId="2" xfId="1" applyFont="1" applyBorder="1" applyAlignment="1">
      <alignment horizontal="left" vertical="center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horizontal="right" vertical="center" shrinkToFit="1"/>
    </xf>
    <xf numFmtId="0" fontId="0" fillId="0" borderId="31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38" fontId="0" fillId="0" borderId="0" xfId="1" applyFont="1">
      <alignment vertical="center"/>
    </xf>
    <xf numFmtId="38" fontId="0" fillId="0" borderId="3" xfId="1" applyFont="1" applyBorder="1">
      <alignment vertical="center"/>
    </xf>
    <xf numFmtId="182" fontId="0" fillId="0" borderId="3" xfId="1" applyNumberFormat="1" applyFont="1" applyBorder="1">
      <alignment vertical="center"/>
    </xf>
    <xf numFmtId="0" fontId="0" fillId="0" borderId="40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38" fontId="0" fillId="0" borderId="14" xfId="1" applyFont="1" applyBorder="1">
      <alignment vertical="center"/>
    </xf>
    <xf numFmtId="0" fontId="0" fillId="0" borderId="11" xfId="0" applyBorder="1">
      <alignment vertical="center"/>
    </xf>
    <xf numFmtId="182" fontId="0" fillId="0" borderId="4" xfId="1" applyNumberFormat="1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24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45" xfId="1" applyFont="1" applyBorder="1">
      <alignment vertical="center"/>
    </xf>
    <xf numFmtId="0" fontId="0" fillId="0" borderId="41" xfId="0" applyBorder="1">
      <alignment vertical="center"/>
    </xf>
    <xf numFmtId="0" fontId="0" fillId="0" borderId="43" xfId="0" applyBorder="1">
      <alignment vertical="center"/>
    </xf>
    <xf numFmtId="0" fontId="0" fillId="0" borderId="12" xfId="0" applyBorder="1">
      <alignment vertical="center"/>
    </xf>
    <xf numFmtId="38" fontId="0" fillId="0" borderId="22" xfId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4" xfId="0" applyFont="1" applyBorder="1" applyAlignment="1">
      <alignment horizontal="center" vertical="center"/>
    </xf>
    <xf numFmtId="176" fontId="13" fillId="0" borderId="4" xfId="0" applyNumberFormat="1" applyFont="1" applyBorder="1">
      <alignment vertical="center"/>
    </xf>
    <xf numFmtId="0" fontId="13" fillId="0" borderId="24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47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7" xfId="0" applyFont="1" applyBorder="1" applyAlignment="1">
      <alignment horizontal="left" vertical="center"/>
    </xf>
    <xf numFmtId="0" fontId="13" fillId="0" borderId="25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52" xfId="0" applyFont="1" applyBorder="1">
      <alignment vertical="center"/>
    </xf>
    <xf numFmtId="0" fontId="13" fillId="0" borderId="40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176" fontId="13" fillId="0" borderId="3" xfId="0" applyNumberFormat="1" applyFont="1" applyBorder="1">
      <alignment vertical="center"/>
    </xf>
    <xf numFmtId="0" fontId="13" fillId="0" borderId="44" xfId="0" applyFont="1" applyBorder="1">
      <alignment vertical="center"/>
    </xf>
    <xf numFmtId="0" fontId="13" fillId="0" borderId="48" xfId="0" applyFont="1" applyBorder="1">
      <alignment vertical="center"/>
    </xf>
    <xf numFmtId="0" fontId="13" fillId="0" borderId="49" xfId="0" applyFont="1" applyBorder="1">
      <alignment vertical="center"/>
    </xf>
    <xf numFmtId="0" fontId="13" fillId="0" borderId="42" xfId="0" applyFont="1" applyBorder="1" applyAlignment="1">
      <alignment horizontal="center" vertical="center"/>
    </xf>
    <xf numFmtId="0" fontId="13" fillId="0" borderId="14" xfId="0" applyFont="1" applyBorder="1">
      <alignment vertical="center"/>
    </xf>
    <xf numFmtId="176" fontId="14" fillId="0" borderId="14" xfId="0" applyNumberFormat="1" applyFont="1" applyBorder="1">
      <alignment vertical="center"/>
    </xf>
    <xf numFmtId="0" fontId="13" fillId="0" borderId="45" xfId="0" applyFont="1" applyBorder="1">
      <alignment vertical="center"/>
    </xf>
    <xf numFmtId="0" fontId="13" fillId="0" borderId="50" xfId="0" applyFont="1" applyBorder="1">
      <alignment vertical="center"/>
    </xf>
    <xf numFmtId="0" fontId="13" fillId="0" borderId="51" xfId="0" applyFont="1" applyBorder="1">
      <alignment vertical="center"/>
    </xf>
    <xf numFmtId="0" fontId="7" fillId="0" borderId="6" xfId="0" applyFont="1" applyBorder="1">
      <alignment vertical="center"/>
    </xf>
    <xf numFmtId="0" fontId="8" fillId="0" borderId="0" xfId="0" applyFont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4" xfId="1" applyFont="1" applyBorder="1">
      <alignment vertical="center"/>
    </xf>
    <xf numFmtId="0" fontId="1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178" fontId="8" fillId="0" borderId="23" xfId="0" applyNumberFormat="1" applyFont="1" applyBorder="1">
      <alignment vertical="center"/>
    </xf>
    <xf numFmtId="178" fontId="8" fillId="0" borderId="18" xfId="0" applyNumberFormat="1" applyFont="1" applyBorder="1">
      <alignment vertical="center"/>
    </xf>
    <xf numFmtId="0" fontId="0" fillId="0" borderId="34" xfId="0" applyBorder="1" applyAlignment="1">
      <alignment vertical="center" shrinkToFit="1"/>
    </xf>
    <xf numFmtId="181" fontId="8" fillId="0" borderId="25" xfId="0" applyNumberFormat="1" applyFont="1" applyBorder="1">
      <alignment vertical="center"/>
    </xf>
    <xf numFmtId="181" fontId="8" fillId="0" borderId="55" xfId="0" applyNumberFormat="1" applyFont="1" applyBorder="1">
      <alignment vertical="center"/>
    </xf>
    <xf numFmtId="0" fontId="0" fillId="0" borderId="35" xfId="0" applyBorder="1">
      <alignment vertical="center"/>
    </xf>
    <xf numFmtId="0" fontId="0" fillId="0" borderId="9" xfId="0" applyBorder="1" applyAlignment="1">
      <alignment horizontal="right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2" xfId="0" applyBorder="1" applyAlignment="1">
      <alignment horizontal="right" vertical="center" shrinkToFit="1"/>
    </xf>
    <xf numFmtId="181" fontId="8" fillId="0" borderId="18" xfId="0" applyNumberFormat="1" applyFont="1" applyBorder="1" applyAlignment="1">
      <alignment vertical="center" shrinkToFit="1"/>
    </xf>
    <xf numFmtId="0" fontId="10" fillId="0" borderId="44" xfId="0" applyFont="1" applyBorder="1" applyAlignment="1">
      <alignment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0" xfId="0" applyBorder="1" applyAlignment="1">
      <alignment horizontal="right" vertical="center" shrinkToFit="1"/>
    </xf>
    <xf numFmtId="0" fontId="0" fillId="0" borderId="4" xfId="0" applyBorder="1" applyAlignment="1">
      <alignment vertical="center" shrinkToFit="1"/>
    </xf>
    <xf numFmtId="0" fontId="7" fillId="0" borderId="23" xfId="0" applyFont="1" applyBorder="1">
      <alignment vertical="center"/>
    </xf>
    <xf numFmtId="0" fontId="10" fillId="0" borderId="24" xfId="0" applyFont="1" applyBorder="1" applyAlignment="1">
      <alignment vertical="center" shrinkToFit="1"/>
    </xf>
    <xf numFmtId="0" fontId="10" fillId="0" borderId="44" xfId="0" applyFont="1" applyBorder="1" applyAlignment="1">
      <alignment horizontal="right" vertical="center" shrinkToFit="1"/>
    </xf>
    <xf numFmtId="0" fontId="0" fillId="0" borderId="6" xfId="0" applyBorder="1" applyAlignment="1">
      <alignment horizontal="right" vertical="center"/>
    </xf>
    <xf numFmtId="38" fontId="18" fillId="0" borderId="0" xfId="1" applyFont="1">
      <alignment vertical="center"/>
    </xf>
    <xf numFmtId="38" fontId="19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62" xfId="0" applyFont="1" applyBorder="1">
      <alignment vertical="center"/>
    </xf>
    <xf numFmtId="0" fontId="0" fillId="0" borderId="23" xfId="0" applyBorder="1" applyAlignment="1">
      <alignment vertical="center" textRotation="255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0" fillId="0" borderId="53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47" xfId="0" applyBorder="1" applyAlignment="1">
      <alignment horizontal="center" vertical="center"/>
    </xf>
    <xf numFmtId="9" fontId="0" fillId="0" borderId="10" xfId="0" applyNumberFormat="1" applyBorder="1">
      <alignment vertical="center"/>
    </xf>
    <xf numFmtId="0" fontId="0" fillId="0" borderId="13" xfId="0" applyBorder="1" applyAlignment="1">
      <alignment vertical="center" textRotation="255"/>
    </xf>
    <xf numFmtId="9" fontId="7" fillId="0" borderId="10" xfId="0" applyNumberFormat="1" applyFont="1" applyBorder="1">
      <alignment vertical="center"/>
    </xf>
    <xf numFmtId="0" fontId="7" fillId="0" borderId="13" xfId="0" applyFont="1" applyBorder="1">
      <alignment vertical="center"/>
    </xf>
    <xf numFmtId="38" fontId="11" fillId="0" borderId="2" xfId="1" applyFont="1" applyBorder="1" applyAlignment="1">
      <alignment horizontal="right" vertical="center"/>
    </xf>
    <xf numFmtId="38" fontId="11" fillId="0" borderId="57" xfId="1" applyFont="1" applyBorder="1" applyAlignment="1">
      <alignment horizontal="right" vertical="center"/>
    </xf>
    <xf numFmtId="38" fontId="11" fillId="0" borderId="57" xfId="1" applyFont="1" applyBorder="1" applyAlignment="1">
      <alignment horizontal="right" vertical="center" shrinkToFit="1"/>
    </xf>
    <xf numFmtId="38" fontId="11" fillId="0" borderId="39" xfId="1" applyFont="1" applyBorder="1" applyAlignment="1">
      <alignment horizontal="right" vertical="center"/>
    </xf>
    <xf numFmtId="38" fontId="20" fillId="0" borderId="0" xfId="1" applyFont="1" applyBorder="1">
      <alignment vertical="center"/>
    </xf>
    <xf numFmtId="38" fontId="20" fillId="0" borderId="1" xfId="1" applyFont="1" applyBorder="1">
      <alignment vertical="center"/>
    </xf>
    <xf numFmtId="0" fontId="10" fillId="0" borderId="25" xfId="0" applyFont="1" applyBorder="1" applyAlignment="1">
      <alignment vertical="center" shrinkToFit="1"/>
    </xf>
    <xf numFmtId="0" fontId="10" fillId="0" borderId="54" xfId="0" applyFont="1" applyBorder="1">
      <alignment vertical="center"/>
    </xf>
    <xf numFmtId="180" fontId="11" fillId="0" borderId="57" xfId="0" applyNumberFormat="1" applyFont="1" applyBorder="1" applyAlignment="1">
      <alignment horizontal="center" vertical="center" shrinkToFit="1"/>
    </xf>
    <xf numFmtId="180" fontId="11" fillId="0" borderId="48" xfId="0" applyNumberFormat="1" applyFont="1" applyBorder="1" applyAlignment="1">
      <alignment horizontal="left" vertical="center"/>
    </xf>
    <xf numFmtId="177" fontId="7" fillId="0" borderId="6" xfId="0" applyNumberFormat="1" applyFont="1" applyBorder="1">
      <alignment vertical="center"/>
    </xf>
    <xf numFmtId="38" fontId="17" fillId="0" borderId="6" xfId="1" applyFont="1" applyBorder="1">
      <alignment vertical="center"/>
    </xf>
    <xf numFmtId="0" fontId="17" fillId="0" borderId="6" xfId="0" applyFont="1" applyBorder="1" applyAlignment="1">
      <alignment horizontal="right" vertical="center"/>
    </xf>
    <xf numFmtId="2" fontId="7" fillId="0" borderId="23" xfId="0" applyNumberFormat="1" applyFont="1" applyBorder="1">
      <alignment vertical="center"/>
    </xf>
    <xf numFmtId="177" fontId="7" fillId="0" borderId="4" xfId="0" applyNumberFormat="1" applyFont="1" applyBorder="1">
      <alignment vertical="center"/>
    </xf>
    <xf numFmtId="38" fontId="17" fillId="0" borderId="4" xfId="1" applyFont="1" applyBorder="1">
      <alignment vertical="center"/>
    </xf>
    <xf numFmtId="0" fontId="7" fillId="0" borderId="4" xfId="0" applyFont="1" applyBorder="1">
      <alignment vertical="center"/>
    </xf>
    <xf numFmtId="2" fontId="7" fillId="0" borderId="24" xfId="0" applyNumberFormat="1" applyFont="1" applyBorder="1">
      <alignment vertical="center"/>
    </xf>
    <xf numFmtId="177" fontId="7" fillId="0" borderId="7" xfId="0" applyNumberFormat="1" applyFont="1" applyBorder="1" applyAlignment="1">
      <alignment horizontal="right"/>
    </xf>
    <xf numFmtId="0" fontId="7" fillId="0" borderId="7" xfId="0" applyFont="1" applyBorder="1">
      <alignment vertical="center"/>
    </xf>
    <xf numFmtId="2" fontId="7" fillId="0" borderId="25" xfId="0" applyNumberFormat="1" applyFont="1" applyBorder="1">
      <alignment vertical="center"/>
    </xf>
    <xf numFmtId="177" fontId="7" fillId="0" borderId="7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38" fontId="7" fillId="0" borderId="6" xfId="1" applyFont="1" applyBorder="1">
      <alignment vertical="center"/>
    </xf>
    <xf numFmtId="177" fontId="7" fillId="0" borderId="7" xfId="0" applyNumberFormat="1" applyFont="1" applyBorder="1">
      <alignment vertical="center"/>
    </xf>
    <xf numFmtId="38" fontId="17" fillId="0" borderId="7" xfId="1" applyFont="1" applyBorder="1">
      <alignment vertical="center"/>
    </xf>
    <xf numFmtId="177" fontId="7" fillId="0" borderId="20" xfId="0" applyNumberFormat="1" applyFont="1" applyBorder="1" applyAlignment="1">
      <alignment horizontal="right" vertical="center"/>
    </xf>
    <xf numFmtId="38" fontId="7" fillId="0" borderId="20" xfId="1" applyFont="1" applyBorder="1">
      <alignment vertical="center"/>
    </xf>
    <xf numFmtId="0" fontId="7" fillId="0" borderId="20" xfId="0" applyFont="1" applyBorder="1">
      <alignment vertical="center"/>
    </xf>
    <xf numFmtId="2" fontId="7" fillId="0" borderId="19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2" fontId="0" fillId="0" borderId="56" xfId="0" applyNumberForma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55" xfId="0" applyBorder="1">
      <alignment vertical="center"/>
    </xf>
    <xf numFmtId="0" fontId="0" fillId="0" borderId="19" xfId="0" applyBorder="1">
      <alignment vertical="center"/>
    </xf>
    <xf numFmtId="181" fontId="8" fillId="0" borderId="6" xfId="0" applyNumberFormat="1" applyFont="1" applyBorder="1">
      <alignment vertical="center"/>
    </xf>
    <xf numFmtId="178" fontId="8" fillId="0" borderId="4" xfId="0" applyNumberFormat="1" applyFont="1" applyBorder="1">
      <alignment vertical="center"/>
    </xf>
    <xf numFmtId="178" fontId="8" fillId="0" borderId="20" xfId="0" applyNumberFormat="1" applyFont="1" applyBorder="1">
      <alignment vertical="center"/>
    </xf>
    <xf numFmtId="0" fontId="0" fillId="0" borderId="22" xfId="0" applyBorder="1" applyAlignment="1">
      <alignment vertical="center" wrapText="1"/>
    </xf>
    <xf numFmtId="2" fontId="0" fillId="0" borderId="4" xfId="0" applyNumberFormat="1" applyBorder="1">
      <alignment vertical="center"/>
    </xf>
    <xf numFmtId="2" fontId="0" fillId="0" borderId="20" xfId="0" applyNumberFormat="1" applyBorder="1">
      <alignment vertical="center"/>
    </xf>
    <xf numFmtId="38" fontId="11" fillId="0" borderId="48" xfId="1" applyFont="1" applyBorder="1" applyAlignment="1">
      <alignment horizontal="left" vertical="center"/>
    </xf>
    <xf numFmtId="38" fontId="11" fillId="0" borderId="39" xfId="1" applyFont="1" applyBorder="1" applyAlignment="1">
      <alignment horizontal="left" vertical="center"/>
    </xf>
    <xf numFmtId="38" fontId="11" fillId="0" borderId="57" xfId="1" applyFont="1" applyBorder="1" applyAlignment="1">
      <alignment horizontal="left" vertical="center"/>
    </xf>
    <xf numFmtId="38" fontId="11" fillId="0" borderId="57" xfId="1" applyFont="1" applyBorder="1" applyAlignment="1">
      <alignment horizontal="left" vertical="center" shrinkToFit="1"/>
    </xf>
    <xf numFmtId="0" fontId="0" fillId="0" borderId="25" xfId="0" applyBorder="1" applyAlignment="1">
      <alignment horizontal="left" vertical="center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distributed" vertical="center"/>
    </xf>
    <xf numFmtId="38" fontId="0" fillId="0" borderId="3" xfId="1" applyFont="1" applyBorder="1" applyAlignment="1">
      <alignment horizontal="right" vertical="center"/>
    </xf>
    <xf numFmtId="38" fontId="0" fillId="0" borderId="3" xfId="1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38" fontId="13" fillId="0" borderId="0" xfId="0" applyNumberFormat="1" applyFont="1">
      <alignment vertical="center"/>
    </xf>
    <xf numFmtId="178" fontId="6" fillId="0" borderId="0" xfId="0" applyNumberFormat="1" applyFont="1">
      <alignment vertical="center"/>
    </xf>
    <xf numFmtId="0" fontId="9" fillId="0" borderId="0" xfId="0" applyFont="1" applyAlignment="1">
      <alignment horizontal="right" vertical="center"/>
    </xf>
    <xf numFmtId="176" fontId="18" fillId="0" borderId="0" xfId="0" applyNumberFormat="1" applyFont="1">
      <alignment vertical="center"/>
    </xf>
    <xf numFmtId="180" fontId="17" fillId="0" borderId="0" xfId="0" applyNumberFormat="1" applyFont="1" applyAlignment="1">
      <alignment horizontal="center" vertical="center"/>
    </xf>
    <xf numFmtId="180" fontId="6" fillId="0" borderId="0" xfId="0" applyNumberFormat="1" applyFont="1">
      <alignment vertical="center"/>
    </xf>
    <xf numFmtId="38" fontId="0" fillId="0" borderId="44" xfId="1" applyFont="1" applyBorder="1" applyAlignment="1">
      <alignment vertical="center" shrinkToFit="1"/>
    </xf>
    <xf numFmtId="0" fontId="17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4" fillId="0" borderId="68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183" fontId="24" fillId="3" borderId="68" xfId="0" applyNumberFormat="1" applyFont="1" applyFill="1" applyBorder="1" applyAlignment="1">
      <alignment horizontal="center" vertical="center" wrapText="1"/>
    </xf>
    <xf numFmtId="183" fontId="24" fillId="0" borderId="33" xfId="0" applyNumberFormat="1" applyFont="1" applyBorder="1" applyAlignment="1">
      <alignment horizontal="center" vertical="center" wrapText="1"/>
    </xf>
    <xf numFmtId="10" fontId="24" fillId="0" borderId="68" xfId="0" applyNumberFormat="1" applyFont="1" applyBorder="1" applyAlignment="1">
      <alignment horizontal="center" vertical="center" wrapText="1"/>
    </xf>
    <xf numFmtId="183" fontId="24" fillId="0" borderId="68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justify" vertical="center"/>
    </xf>
    <xf numFmtId="0" fontId="24" fillId="0" borderId="67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26" fillId="0" borderId="29" xfId="0" applyFont="1" applyBorder="1" applyAlignment="1">
      <alignment horizontal="center" vertical="center" shrinkToFit="1"/>
    </xf>
    <xf numFmtId="0" fontId="24" fillId="3" borderId="29" xfId="0" applyFont="1" applyFill="1" applyBorder="1" applyAlignment="1">
      <alignment horizontal="center" vertical="center" wrapText="1"/>
    </xf>
    <xf numFmtId="184" fontId="24" fillId="3" borderId="33" xfId="0" applyNumberFormat="1" applyFont="1" applyFill="1" applyBorder="1" applyAlignment="1">
      <alignment horizontal="right" vertical="center" wrapText="1"/>
    </xf>
    <xf numFmtId="185" fontId="24" fillId="3" borderId="68" xfId="0" applyNumberFormat="1" applyFont="1" applyFill="1" applyBorder="1" applyAlignment="1">
      <alignment horizontal="center" vertical="center" wrapText="1"/>
    </xf>
    <xf numFmtId="176" fontId="24" fillId="3" borderId="33" xfId="0" applyNumberFormat="1" applyFont="1" applyFill="1" applyBorder="1" applyAlignment="1">
      <alignment horizontal="right" vertical="center" wrapText="1"/>
    </xf>
    <xf numFmtId="186" fontId="24" fillId="3" borderId="33" xfId="0" applyNumberFormat="1" applyFont="1" applyFill="1" applyBorder="1" applyAlignment="1">
      <alignment horizontal="right" vertical="center" wrapText="1"/>
    </xf>
    <xf numFmtId="176" fontId="24" fillId="3" borderId="32" xfId="0" applyNumberFormat="1" applyFont="1" applyFill="1" applyBorder="1" applyAlignment="1">
      <alignment horizontal="right" vertical="center" wrapText="1"/>
    </xf>
    <xf numFmtId="10" fontId="24" fillId="0" borderId="30" xfId="0" applyNumberFormat="1" applyFont="1" applyBorder="1" applyAlignment="1">
      <alignment horizontal="center" vertical="top" wrapText="1"/>
    </xf>
    <xf numFmtId="184" fontId="24" fillId="0" borderId="33" xfId="0" applyNumberFormat="1" applyFont="1" applyBorder="1" applyAlignment="1">
      <alignment horizontal="right" vertical="center" wrapText="1"/>
    </xf>
    <xf numFmtId="185" fontId="24" fillId="0" borderId="68" xfId="0" applyNumberFormat="1" applyFont="1" applyBorder="1" applyAlignment="1">
      <alignment horizontal="center" vertical="center" wrapText="1"/>
    </xf>
    <xf numFmtId="176" fontId="24" fillId="0" borderId="33" xfId="0" applyNumberFormat="1" applyFont="1" applyBorder="1" applyAlignment="1">
      <alignment horizontal="right" vertical="center" wrapText="1"/>
    </xf>
    <xf numFmtId="186" fontId="24" fillId="0" borderId="33" xfId="0" applyNumberFormat="1" applyFont="1" applyBorder="1" applyAlignment="1">
      <alignment horizontal="right" vertical="center" wrapText="1"/>
    </xf>
    <xf numFmtId="176" fontId="24" fillId="0" borderId="32" xfId="0" applyNumberFormat="1" applyFont="1" applyBorder="1" applyAlignment="1">
      <alignment horizontal="right" vertical="center" wrapText="1"/>
    </xf>
    <xf numFmtId="38" fontId="23" fillId="0" borderId="33" xfId="1" applyFont="1" applyBorder="1" applyAlignment="1">
      <alignment horizontal="right" vertical="center" wrapText="1"/>
    </xf>
    <xf numFmtId="0" fontId="28" fillId="0" borderId="68" xfId="0" applyFont="1" applyBorder="1" applyAlignment="1">
      <alignment horizontal="right" vertical="center" wrapText="1"/>
    </xf>
    <xf numFmtId="0" fontId="0" fillId="0" borderId="12" xfId="0" applyBorder="1" applyAlignment="1">
      <alignment vertical="center" shrinkToFit="1"/>
    </xf>
    <xf numFmtId="0" fontId="29" fillId="0" borderId="38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7" fillId="0" borderId="58" xfId="0" applyFont="1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7" fillId="2" borderId="59" xfId="0" applyFont="1" applyFill="1" applyBorder="1" applyAlignment="1">
      <alignment vertical="center" textRotation="255"/>
    </xf>
    <xf numFmtId="0" fontId="0" fillId="2" borderId="60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53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7" xfId="0" applyFill="1" applyBorder="1">
      <alignment vertical="center"/>
    </xf>
    <xf numFmtId="0" fontId="7" fillId="0" borderId="23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7" fillId="0" borderId="7" xfId="0" applyFont="1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7" fillId="0" borderId="5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7" fillId="0" borderId="63" xfId="0" applyFont="1" applyBorder="1" applyAlignment="1">
      <alignment vertical="center" textRotation="255"/>
    </xf>
    <xf numFmtId="0" fontId="10" fillId="0" borderId="63" xfId="0" applyFont="1" applyBorder="1" applyAlignment="1">
      <alignment vertical="center" textRotation="255"/>
    </xf>
    <xf numFmtId="0" fontId="10" fillId="0" borderId="66" xfId="0" applyFont="1" applyBorder="1" applyAlignment="1">
      <alignment vertical="center" textRotation="255"/>
    </xf>
    <xf numFmtId="0" fontId="7" fillId="0" borderId="64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4" fillId="0" borderId="69" xfId="0" applyFont="1" applyBorder="1" applyAlignment="1">
      <alignment horizontal="justify" vertical="center"/>
    </xf>
    <xf numFmtId="0" fontId="0" fillId="0" borderId="69" xfId="0" applyBorder="1">
      <alignment vertical="center"/>
    </xf>
    <xf numFmtId="0" fontId="21" fillId="0" borderId="33" xfId="0" applyFont="1" applyBorder="1" applyAlignment="1">
      <alignment horizontal="justify" vertical="center"/>
    </xf>
    <xf numFmtId="0" fontId="22" fillId="0" borderId="33" xfId="0" applyFont="1" applyBorder="1">
      <alignment vertical="center"/>
    </xf>
    <xf numFmtId="0" fontId="23" fillId="0" borderId="67" xfId="0" applyFont="1" applyBorder="1" applyAlignment="1">
      <alignment horizontal="justify" vertical="top" wrapText="1"/>
    </xf>
    <xf numFmtId="0" fontId="23" fillId="0" borderId="29" xfId="0" applyFont="1" applyBorder="1" applyAlignment="1">
      <alignment horizontal="justify" vertical="top" wrapText="1"/>
    </xf>
    <xf numFmtId="0" fontId="24" fillId="0" borderId="37" xfId="0" applyFont="1" applyBorder="1" applyAlignment="1">
      <alignment horizontal="center" vertical="center" wrapText="1"/>
    </xf>
    <xf numFmtId="0" fontId="0" fillId="0" borderId="38" xfId="0" applyBorder="1">
      <alignment vertical="center"/>
    </xf>
    <xf numFmtId="0" fontId="0" fillId="0" borderId="46" xfId="0" applyBorder="1">
      <alignment vertical="center"/>
    </xf>
    <xf numFmtId="0" fontId="0" fillId="0" borderId="38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6" fillId="0" borderId="0" xfId="0" applyFont="1" applyAlignment="1">
      <alignment horizontal="justify" vertical="center" shrinkToFit="1"/>
    </xf>
    <xf numFmtId="0" fontId="0" fillId="0" borderId="0" xfId="0" applyAlignment="1">
      <alignment vertical="center" shrinkToFit="1"/>
    </xf>
    <xf numFmtId="0" fontId="24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2" fillId="0" borderId="0" xfId="0" applyFont="1">
      <alignment vertical="center"/>
    </xf>
    <xf numFmtId="0" fontId="24" fillId="0" borderId="70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8</xdr:row>
      <xdr:rowOff>0</xdr:rowOff>
    </xdr:from>
    <xdr:to>
      <xdr:col>9</xdr:col>
      <xdr:colOff>666750</xdr:colOff>
      <xdr:row>34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0025" y="1562100"/>
          <a:ext cx="6572250" cy="63055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22</xdr:row>
      <xdr:rowOff>228600</xdr:rowOff>
    </xdr:from>
    <xdr:to>
      <xdr:col>6</xdr:col>
      <xdr:colOff>219075</xdr:colOff>
      <xdr:row>24</xdr:row>
      <xdr:rowOff>104775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5162550" y="5743575"/>
          <a:ext cx="247650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</xdr:row>
      <xdr:rowOff>47626</xdr:rowOff>
    </xdr:from>
    <xdr:to>
      <xdr:col>4</xdr:col>
      <xdr:colOff>1685925</xdr:colOff>
      <xdr:row>2</xdr:row>
      <xdr:rowOff>104776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619375" y="447676"/>
          <a:ext cx="1666875" cy="57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9525</xdr:colOff>
      <xdr:row>7</xdr:row>
      <xdr:rowOff>0</xdr:rowOff>
    </xdr:from>
    <xdr:to>
      <xdr:col>3</xdr:col>
      <xdr:colOff>885825</xdr:colOff>
      <xdr:row>8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200150" y="1314450"/>
          <a:ext cx="87630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　労務費</a:t>
          </a:r>
        </a:p>
      </xdr:txBody>
    </xdr:sp>
    <xdr:clientData/>
  </xdr:twoCellAnchor>
  <xdr:twoCellAnchor>
    <xdr:from>
      <xdr:col>7</xdr:col>
      <xdr:colOff>9525</xdr:colOff>
      <xdr:row>7</xdr:row>
      <xdr:rowOff>0</xdr:rowOff>
    </xdr:from>
    <xdr:to>
      <xdr:col>7</xdr:col>
      <xdr:colOff>885825</xdr:colOff>
      <xdr:row>8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457825" y="1314450"/>
          <a:ext cx="87630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　労務費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>
      <selection activeCell="M6" sqref="M6"/>
    </sheetView>
  </sheetViews>
  <sheetFormatPr defaultRowHeight="13.5" x14ac:dyDescent="0.15"/>
  <cols>
    <col min="1" max="1" width="6.5" customWidth="1"/>
    <col min="2" max="2" width="9.875" customWidth="1"/>
    <col min="4" max="4" width="9" customWidth="1"/>
    <col min="7" max="7" width="9.75" bestFit="1" customWidth="1"/>
  </cols>
  <sheetData>
    <row r="1" spans="1:8" ht="14.25" x14ac:dyDescent="0.15">
      <c r="A1" s="49"/>
    </row>
    <row r="2" spans="1:8" ht="17.25" x14ac:dyDescent="0.15">
      <c r="A2" s="49"/>
      <c r="B2" s="48" t="s">
        <v>352</v>
      </c>
    </row>
    <row r="6" spans="1:8" ht="24" x14ac:dyDescent="0.15">
      <c r="C6" s="282" t="s">
        <v>140</v>
      </c>
      <c r="D6" s="282"/>
      <c r="E6" s="282"/>
      <c r="F6" s="282"/>
      <c r="G6" s="282"/>
      <c r="H6" s="283"/>
    </row>
    <row r="9" spans="1:8" ht="14.25" x14ac:dyDescent="0.15">
      <c r="C9" s="60"/>
      <c r="D9" s="60"/>
      <c r="E9" s="60"/>
      <c r="F9" s="60"/>
    </row>
    <row r="10" spans="1:8" ht="20.100000000000001" customHeight="1" x14ac:dyDescent="0.15">
      <c r="B10" s="145" t="s">
        <v>150</v>
      </c>
      <c r="C10" s="60"/>
      <c r="D10" s="60"/>
      <c r="E10" s="60"/>
      <c r="F10" s="60"/>
    </row>
    <row r="11" spans="1:8" ht="20.100000000000001" customHeight="1" x14ac:dyDescent="0.15">
      <c r="A11" s="151" t="s">
        <v>144</v>
      </c>
      <c r="B11" s="60" t="s">
        <v>148</v>
      </c>
      <c r="C11" s="60"/>
      <c r="D11" s="60"/>
      <c r="E11" s="60"/>
      <c r="F11" s="60"/>
    </row>
    <row r="12" spans="1:8" ht="20.100000000000001" customHeight="1" x14ac:dyDescent="0.15">
      <c r="A12" s="60"/>
      <c r="B12" s="60" t="s">
        <v>147</v>
      </c>
      <c r="C12" s="60"/>
      <c r="D12" s="60"/>
      <c r="E12" s="60"/>
      <c r="F12" s="60"/>
    </row>
    <row r="13" spans="1:8" ht="20.100000000000001" customHeight="1" x14ac:dyDescent="0.15">
      <c r="A13" s="151" t="s">
        <v>144</v>
      </c>
      <c r="B13" s="60" t="s">
        <v>341</v>
      </c>
      <c r="C13" s="60"/>
      <c r="D13" s="60"/>
      <c r="E13" s="60"/>
      <c r="F13" s="60"/>
    </row>
    <row r="14" spans="1:8" ht="20.100000000000001" customHeight="1" x14ac:dyDescent="0.15">
      <c r="A14" s="151"/>
      <c r="B14" s="145" t="s">
        <v>296</v>
      </c>
      <c r="C14" s="60"/>
      <c r="D14" s="60"/>
      <c r="E14" s="60"/>
      <c r="F14" s="60"/>
    </row>
    <row r="15" spans="1:8" ht="20.100000000000001" customHeight="1" x14ac:dyDescent="0.15">
      <c r="A15" s="151"/>
      <c r="B15" s="145" t="s">
        <v>297</v>
      </c>
      <c r="C15" s="60"/>
      <c r="D15" s="60"/>
      <c r="E15" s="60"/>
      <c r="F15" s="60"/>
    </row>
    <row r="16" spans="1:8" ht="20.100000000000001" customHeight="1" x14ac:dyDescent="0.15">
      <c r="A16" s="151" t="s">
        <v>144</v>
      </c>
      <c r="B16" s="60" t="s">
        <v>146</v>
      </c>
    </row>
    <row r="17" spans="1:8" ht="20.100000000000001" customHeight="1" x14ac:dyDescent="0.15">
      <c r="A17" s="151" t="s">
        <v>144</v>
      </c>
      <c r="B17" s="60" t="s">
        <v>306</v>
      </c>
    </row>
    <row r="18" spans="1:8" ht="20.100000000000001" customHeight="1" x14ac:dyDescent="0.15">
      <c r="A18" s="151"/>
      <c r="B18" s="60" t="s">
        <v>307</v>
      </c>
    </row>
    <row r="19" spans="1:8" ht="20.100000000000001" customHeight="1" x14ac:dyDescent="0.15">
      <c r="A19" s="151" t="s">
        <v>144</v>
      </c>
      <c r="B19" s="60" t="s">
        <v>305</v>
      </c>
    </row>
    <row r="20" spans="1:8" ht="20.100000000000001" customHeight="1" x14ac:dyDescent="0.15">
      <c r="A20" s="151" t="s">
        <v>144</v>
      </c>
      <c r="B20" s="60" t="s">
        <v>149</v>
      </c>
    </row>
    <row r="21" spans="1:8" ht="20.100000000000001" customHeight="1" x14ac:dyDescent="0.15">
      <c r="B21" s="60" t="s">
        <v>145</v>
      </c>
    </row>
    <row r="22" spans="1:8" ht="20.100000000000001" customHeight="1" x14ac:dyDescent="0.15">
      <c r="A22" s="151" t="s">
        <v>144</v>
      </c>
      <c r="B22" s="145" t="s">
        <v>298</v>
      </c>
    </row>
    <row r="23" spans="1:8" ht="20.100000000000001" customHeight="1" x14ac:dyDescent="0.15">
      <c r="B23" s="49" t="s">
        <v>295</v>
      </c>
    </row>
    <row r="24" spans="1:8" ht="20.100000000000001" customHeight="1" x14ac:dyDescent="0.15"/>
    <row r="25" spans="1:8" ht="20.100000000000001" customHeight="1" x14ac:dyDescent="0.15">
      <c r="A25" s="19" t="s">
        <v>216</v>
      </c>
      <c r="B25" s="60" t="s">
        <v>225</v>
      </c>
    </row>
    <row r="26" spans="1:8" ht="20.100000000000001" customHeight="1" x14ac:dyDescent="0.15">
      <c r="B26" s="60" t="s">
        <v>217</v>
      </c>
      <c r="D26" s="170">
        <v>27600</v>
      </c>
      <c r="E26" s="49" t="s">
        <v>224</v>
      </c>
      <c r="F26" s="49" t="s">
        <v>220</v>
      </c>
      <c r="G26" s="171">
        <v>27800</v>
      </c>
      <c r="H26" s="49" t="s">
        <v>224</v>
      </c>
    </row>
    <row r="27" spans="1:8" ht="20.100000000000001" customHeight="1" x14ac:dyDescent="0.15">
      <c r="B27" s="60" t="s">
        <v>218</v>
      </c>
      <c r="D27" s="170">
        <v>22900</v>
      </c>
      <c r="E27" s="49" t="s">
        <v>224</v>
      </c>
      <c r="F27" s="49" t="s">
        <v>221</v>
      </c>
      <c r="G27" s="171">
        <v>29700</v>
      </c>
      <c r="H27" s="49" t="s">
        <v>224</v>
      </c>
    </row>
    <row r="28" spans="1:8" ht="20.100000000000001" customHeight="1" x14ac:dyDescent="0.15">
      <c r="B28" s="60" t="s">
        <v>219</v>
      </c>
      <c r="D28" s="170">
        <v>21600</v>
      </c>
      <c r="E28" s="49" t="s">
        <v>224</v>
      </c>
      <c r="F28" s="49" t="s">
        <v>222</v>
      </c>
      <c r="G28" s="171">
        <v>29100</v>
      </c>
      <c r="H28" s="49" t="s">
        <v>224</v>
      </c>
    </row>
    <row r="29" spans="1:8" ht="20.100000000000001" customHeight="1" x14ac:dyDescent="0.15">
      <c r="B29" s="60"/>
      <c r="D29" s="170"/>
      <c r="E29" s="49"/>
      <c r="F29" s="49" t="s">
        <v>258</v>
      </c>
      <c r="G29" s="171">
        <v>29600</v>
      </c>
      <c r="H29" s="49" t="s">
        <v>224</v>
      </c>
    </row>
    <row r="30" spans="1:8" ht="20.100000000000001" customHeight="1" x14ac:dyDescent="0.15">
      <c r="B30" s="60" t="s">
        <v>303</v>
      </c>
      <c r="D30" s="170">
        <v>36100</v>
      </c>
      <c r="E30" s="49" t="s">
        <v>224</v>
      </c>
      <c r="F30" s="49" t="s">
        <v>259</v>
      </c>
      <c r="G30" s="171">
        <v>26000</v>
      </c>
      <c r="H30" s="49" t="s">
        <v>224</v>
      </c>
    </row>
    <row r="31" spans="1:8" ht="20.100000000000001" customHeight="1" x14ac:dyDescent="0.15"/>
    <row r="32" spans="1:8" ht="20.100000000000001" customHeight="1" x14ac:dyDescent="0.15">
      <c r="A32" s="19" t="s">
        <v>216</v>
      </c>
      <c r="B32" s="60" t="s">
        <v>223</v>
      </c>
    </row>
    <row r="33" spans="2:5" ht="20.100000000000001" customHeight="1" x14ac:dyDescent="0.15">
      <c r="B33" s="247">
        <f>+法定福利費率!D11</f>
        <v>15.834099999999999</v>
      </c>
      <c r="C33" s="151" t="s">
        <v>260</v>
      </c>
      <c r="D33" s="248">
        <f>ROUNDDOWN(B33/100,6)</f>
        <v>0.15834100000000001</v>
      </c>
      <c r="E33" s="49" t="s">
        <v>256</v>
      </c>
    </row>
    <row r="44" spans="2:5" ht="24" x14ac:dyDescent="0.15">
      <c r="C44" s="150" t="s">
        <v>143</v>
      </c>
      <c r="D44" s="150" t="s">
        <v>141</v>
      </c>
    </row>
    <row r="45" spans="2:5" ht="24" x14ac:dyDescent="0.15">
      <c r="D45" s="150" t="s">
        <v>142</v>
      </c>
    </row>
  </sheetData>
  <sheetProtection selectLockedCells="1" selectUnlockedCells="1"/>
  <mergeCells count="1">
    <mergeCell ref="C6:H6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71"/>
  <sheetViews>
    <sheetView view="pageLayout" topLeftCell="A10" zoomScaleNormal="100" workbookViewId="0">
      <selection activeCell="J7" sqref="J7"/>
    </sheetView>
  </sheetViews>
  <sheetFormatPr defaultRowHeight="13.5" x14ac:dyDescent="0.15"/>
  <cols>
    <col min="1" max="1" width="25.875" customWidth="1"/>
    <col min="2" max="2" width="10.875" customWidth="1"/>
    <col min="3" max="3" width="9.75" customWidth="1"/>
    <col min="4" max="4" width="9.125" customWidth="1"/>
    <col min="5" max="5" width="9.25" customWidth="1"/>
    <col min="6" max="6" width="10.625" customWidth="1"/>
    <col min="7" max="7" width="8.875" customWidth="1"/>
    <col min="8" max="8" width="4" customWidth="1"/>
  </cols>
  <sheetData>
    <row r="1" spans="1:8" ht="17.25" x14ac:dyDescent="0.15">
      <c r="A1" s="48" t="s">
        <v>44</v>
      </c>
      <c r="G1" t="s">
        <v>273</v>
      </c>
    </row>
    <row r="2" spans="1:8" ht="14.25" x14ac:dyDescent="0.15">
      <c r="A2" s="49" t="s">
        <v>91</v>
      </c>
      <c r="B2" s="85" t="s">
        <v>54</v>
      </c>
      <c r="C2" s="86">
        <f>+表紙!D26</f>
        <v>27600</v>
      </c>
      <c r="D2" s="197" t="s">
        <v>22</v>
      </c>
      <c r="E2" s="235">
        <f>+表紙!D27</f>
        <v>22900</v>
      </c>
      <c r="F2" s="168" t="s">
        <v>82</v>
      </c>
      <c r="G2" s="237">
        <f>+表紙!D28</f>
        <v>21600</v>
      </c>
      <c r="H2" s="53"/>
    </row>
    <row r="3" spans="1:8" ht="14.25" x14ac:dyDescent="0.15">
      <c r="A3" s="49"/>
      <c r="B3" s="168" t="s">
        <v>55</v>
      </c>
      <c r="C3" s="234">
        <f>+表紙!G26</f>
        <v>27800</v>
      </c>
      <c r="D3" s="162" t="s">
        <v>80</v>
      </c>
      <c r="E3" s="236">
        <f>+表紙!G29</f>
        <v>29600</v>
      </c>
      <c r="F3" s="168" t="s">
        <v>89</v>
      </c>
      <c r="G3" s="236">
        <f>+表紙!G30</f>
        <v>26000</v>
      </c>
      <c r="H3" s="53"/>
    </row>
    <row r="4" spans="1:8" ht="14.25" x14ac:dyDescent="0.15">
      <c r="A4" s="49"/>
      <c r="B4" s="167" t="s">
        <v>21</v>
      </c>
      <c r="C4" s="200">
        <f>+表紙!D33</f>
        <v>0.15834100000000001</v>
      </c>
      <c r="D4" s="238"/>
      <c r="F4" s="83"/>
      <c r="H4" s="53"/>
    </row>
    <row r="5" spans="1:8" ht="15" thickBot="1" x14ac:dyDescent="0.2">
      <c r="A5" s="60" t="s">
        <v>43</v>
      </c>
      <c r="B5" s="60"/>
      <c r="C5" s="61"/>
      <c r="D5" s="50"/>
      <c r="E5" s="61"/>
      <c r="F5" s="52"/>
      <c r="G5" s="53"/>
      <c r="H5" s="53"/>
    </row>
    <row r="6" spans="1:8" ht="27.75" thickBot="1" x14ac:dyDescent="0.2">
      <c r="A6" s="84" t="s">
        <v>45</v>
      </c>
      <c r="B6" s="30" t="s">
        <v>40</v>
      </c>
      <c r="C6" s="30" t="s">
        <v>271</v>
      </c>
      <c r="D6" s="30" t="s">
        <v>263</v>
      </c>
      <c r="E6" s="30" t="s">
        <v>264</v>
      </c>
      <c r="F6" s="76" t="s">
        <v>25</v>
      </c>
      <c r="G6" s="42" t="s">
        <v>76</v>
      </c>
      <c r="H6" s="31" t="s">
        <v>75</v>
      </c>
    </row>
    <row r="7" spans="1:8" ht="16.5" x14ac:dyDescent="0.15">
      <c r="A7" s="87" t="s">
        <v>46</v>
      </c>
      <c r="B7" s="17" t="s">
        <v>74</v>
      </c>
      <c r="C7" s="33">
        <v>2.7</v>
      </c>
      <c r="D7" s="63">
        <f>+C2</f>
        <v>27600</v>
      </c>
      <c r="E7" s="74">
        <f>+C4</f>
        <v>0.15834100000000001</v>
      </c>
      <c r="F7" s="18">
        <f>+C7*D7*E7</f>
        <v>11799.571320000001</v>
      </c>
      <c r="G7" s="78">
        <f>ROUNDUP(F7+F8,0)</f>
        <v>14266</v>
      </c>
      <c r="H7" s="64" t="s">
        <v>77</v>
      </c>
    </row>
    <row r="8" spans="1:8" ht="14.25" x14ac:dyDescent="0.15">
      <c r="A8" s="88" t="s">
        <v>56</v>
      </c>
      <c r="B8" s="8" t="s">
        <v>1</v>
      </c>
      <c r="C8" s="29">
        <v>0.68</v>
      </c>
      <c r="D8" s="6">
        <f>+E2</f>
        <v>22900</v>
      </c>
      <c r="E8" s="8">
        <f>+C4</f>
        <v>0.15834100000000001</v>
      </c>
      <c r="F8" s="4">
        <f>+C8*D8*E8</f>
        <v>2465.6860520000005</v>
      </c>
      <c r="G8" s="79"/>
      <c r="H8" s="66"/>
    </row>
    <row r="9" spans="1:8" ht="16.5" x14ac:dyDescent="0.15">
      <c r="A9" s="87" t="s">
        <v>46</v>
      </c>
      <c r="B9" s="17" t="s">
        <v>74</v>
      </c>
      <c r="C9" s="59">
        <v>1</v>
      </c>
      <c r="D9" s="16">
        <f>+C2</f>
        <v>27600</v>
      </c>
      <c r="E9" s="9">
        <f t="shared" ref="E9" si="0">$E$7</f>
        <v>0.15834100000000001</v>
      </c>
      <c r="F9" s="18">
        <f t="shared" ref="F9:F64" si="1">+C9*D9*E9</f>
        <v>4370.2116000000005</v>
      </c>
      <c r="G9" s="78">
        <f t="shared" ref="G9" si="2">ROUNDUP(F9+F10,0)</f>
        <v>5567</v>
      </c>
      <c r="H9" s="64" t="s">
        <v>77</v>
      </c>
    </row>
    <row r="10" spans="1:8" ht="14.25" x14ac:dyDescent="0.15">
      <c r="A10" s="88" t="s">
        <v>57</v>
      </c>
      <c r="B10" s="8" t="s">
        <v>1</v>
      </c>
      <c r="C10" s="29">
        <v>0.33</v>
      </c>
      <c r="D10" s="5">
        <f>+E2</f>
        <v>22900</v>
      </c>
      <c r="E10" s="8">
        <f t="shared" ref="E10" si="3">$E$8</f>
        <v>0.15834100000000001</v>
      </c>
      <c r="F10" s="4">
        <f t="shared" si="1"/>
        <v>1196.5829370000001</v>
      </c>
      <c r="G10" s="79"/>
      <c r="H10" s="66"/>
    </row>
    <row r="11" spans="1:8" ht="16.5" x14ac:dyDescent="0.15">
      <c r="A11" s="87" t="s">
        <v>46</v>
      </c>
      <c r="B11" s="17" t="s">
        <v>74</v>
      </c>
      <c r="C11" s="59">
        <v>1.6</v>
      </c>
      <c r="D11" s="16">
        <f>+C2</f>
        <v>27600</v>
      </c>
      <c r="E11" s="9">
        <f t="shared" ref="E11" si="4">$E$7</f>
        <v>0.15834100000000001</v>
      </c>
      <c r="F11" s="18">
        <f t="shared" si="1"/>
        <v>6992.3385600000001</v>
      </c>
      <c r="G11" s="78">
        <f t="shared" ref="G11" si="5">ROUNDUP(F11+F12,0)</f>
        <v>8472</v>
      </c>
      <c r="H11" s="64" t="s">
        <v>77</v>
      </c>
    </row>
    <row r="12" spans="1:8" ht="14.25" x14ac:dyDescent="0.15">
      <c r="A12" s="88" t="s">
        <v>59</v>
      </c>
      <c r="B12" s="8" t="s">
        <v>1</v>
      </c>
      <c r="C12" s="29">
        <v>0.40799999999999997</v>
      </c>
      <c r="D12" s="5">
        <f>+E2</f>
        <v>22900</v>
      </c>
      <c r="E12" s="8">
        <f t="shared" ref="E12" si="6">$E$8</f>
        <v>0.15834100000000001</v>
      </c>
      <c r="F12" s="4">
        <f t="shared" si="1"/>
        <v>1479.4116311999999</v>
      </c>
      <c r="G12" s="79"/>
      <c r="H12" s="66"/>
    </row>
    <row r="13" spans="1:8" ht="16.5" x14ac:dyDescent="0.15">
      <c r="A13" s="87" t="s">
        <v>46</v>
      </c>
      <c r="B13" s="17" t="s">
        <v>74</v>
      </c>
      <c r="C13" s="59">
        <v>0.6</v>
      </c>
      <c r="D13" s="16">
        <f>+C2</f>
        <v>27600</v>
      </c>
      <c r="E13" s="9">
        <f t="shared" ref="E13" si="7">$E$7</f>
        <v>0.15834100000000001</v>
      </c>
      <c r="F13" s="18">
        <f t="shared" si="1"/>
        <v>2622.1269600000001</v>
      </c>
      <c r="G13" s="78">
        <f t="shared" ref="G13" si="8">ROUNDUP(F13+F14,0)</f>
        <v>3341</v>
      </c>
      <c r="H13" s="64" t="s">
        <v>77</v>
      </c>
    </row>
    <row r="14" spans="1:8" ht="14.25" x14ac:dyDescent="0.15">
      <c r="A14" s="88" t="s">
        <v>58</v>
      </c>
      <c r="B14" s="8" t="s">
        <v>1</v>
      </c>
      <c r="C14" s="29">
        <v>0.19800000000000001</v>
      </c>
      <c r="D14" s="5">
        <f>+E2</f>
        <v>22900</v>
      </c>
      <c r="E14" s="8">
        <f t="shared" ref="E14" si="9">$E$8</f>
        <v>0.15834100000000001</v>
      </c>
      <c r="F14" s="4">
        <f t="shared" si="1"/>
        <v>717.94976220000001</v>
      </c>
      <c r="G14" s="79"/>
      <c r="H14" s="66"/>
    </row>
    <row r="15" spans="1:8" ht="16.5" x14ac:dyDescent="0.15">
      <c r="A15" s="87" t="s">
        <v>47</v>
      </c>
      <c r="B15" s="17" t="s">
        <v>74</v>
      </c>
      <c r="C15" s="59">
        <v>1.08</v>
      </c>
      <c r="D15" s="16">
        <f>+C2</f>
        <v>27600</v>
      </c>
      <c r="E15" s="9">
        <f t="shared" ref="E15" si="10">$E$7</f>
        <v>0.15834100000000001</v>
      </c>
      <c r="F15" s="18">
        <f t="shared" si="1"/>
        <v>4719.8285280000009</v>
      </c>
      <c r="G15" s="78">
        <f t="shared" ref="G15" si="11">ROUNDUP(F15+F16,0)</f>
        <v>5707</v>
      </c>
      <c r="H15" s="64" t="s">
        <v>77</v>
      </c>
    </row>
    <row r="16" spans="1:8" ht="14.25" x14ac:dyDescent="0.15">
      <c r="A16" s="88" t="s">
        <v>60</v>
      </c>
      <c r="B16" s="8" t="s">
        <v>1</v>
      </c>
      <c r="C16" s="29">
        <v>0.27200000000000002</v>
      </c>
      <c r="D16" s="5">
        <f>+E2</f>
        <v>22900</v>
      </c>
      <c r="E16" s="8">
        <f t="shared" ref="E16" si="12">$E$8</f>
        <v>0.15834100000000001</v>
      </c>
      <c r="F16" s="4">
        <f t="shared" si="1"/>
        <v>986.27442080000014</v>
      </c>
      <c r="G16" s="79"/>
      <c r="H16" s="66"/>
    </row>
    <row r="17" spans="1:8" ht="16.5" x14ac:dyDescent="0.15">
      <c r="A17" s="87" t="s">
        <v>47</v>
      </c>
      <c r="B17" s="17" t="s">
        <v>74</v>
      </c>
      <c r="C17" s="59">
        <v>0.4</v>
      </c>
      <c r="D17" s="16">
        <f>+C2</f>
        <v>27600</v>
      </c>
      <c r="E17" s="9">
        <f>$E$7</f>
        <v>0.15834100000000001</v>
      </c>
      <c r="F17" s="18">
        <f t="shared" si="1"/>
        <v>1748.08464</v>
      </c>
      <c r="G17" s="78">
        <f t="shared" ref="G17" si="13">ROUNDUP(F17+F18,0)</f>
        <v>2227</v>
      </c>
      <c r="H17" s="64" t="s">
        <v>77</v>
      </c>
    </row>
    <row r="18" spans="1:8" ht="14.25" x14ac:dyDescent="0.15">
      <c r="A18" s="88" t="s">
        <v>61</v>
      </c>
      <c r="B18" s="8" t="s">
        <v>1</v>
      </c>
      <c r="C18" s="29">
        <v>0.13200000000000001</v>
      </c>
      <c r="D18" s="5">
        <f>+E2</f>
        <v>22900</v>
      </c>
      <c r="E18" s="8">
        <f>$E$8</f>
        <v>0.15834100000000001</v>
      </c>
      <c r="F18" s="4">
        <f t="shared" si="1"/>
        <v>478.63317480000006</v>
      </c>
      <c r="G18" s="79"/>
      <c r="H18" s="66"/>
    </row>
    <row r="19" spans="1:8" ht="16.5" x14ac:dyDescent="0.15">
      <c r="A19" s="87" t="s">
        <v>48</v>
      </c>
      <c r="B19" s="17" t="s">
        <v>74</v>
      </c>
      <c r="C19" s="39">
        <v>1.08</v>
      </c>
      <c r="D19" s="16">
        <f>+C2</f>
        <v>27600</v>
      </c>
      <c r="E19" s="9">
        <f t="shared" ref="E19:E21" si="14">$E$7</f>
        <v>0.15834100000000001</v>
      </c>
      <c r="F19" s="18">
        <f t="shared" si="1"/>
        <v>4719.8285280000009</v>
      </c>
      <c r="G19" s="78">
        <f t="shared" ref="G19" si="15">ROUNDUP(F19+F20,0)</f>
        <v>5707</v>
      </c>
      <c r="H19" s="64" t="s">
        <v>77</v>
      </c>
    </row>
    <row r="20" spans="1:8" ht="14.25" x14ac:dyDescent="0.15">
      <c r="A20" s="88" t="s">
        <v>60</v>
      </c>
      <c r="B20" s="8" t="s">
        <v>1</v>
      </c>
      <c r="C20" s="26">
        <v>0.27200000000000002</v>
      </c>
      <c r="D20" s="5">
        <f>+E2</f>
        <v>22900</v>
      </c>
      <c r="E20" s="8">
        <f t="shared" ref="E20:E22" si="16">$E$8</f>
        <v>0.15834100000000001</v>
      </c>
      <c r="F20" s="4">
        <f t="shared" si="1"/>
        <v>986.27442080000014</v>
      </c>
      <c r="G20" s="79"/>
      <c r="H20" s="66"/>
    </row>
    <row r="21" spans="1:8" ht="16.5" x14ac:dyDescent="0.15">
      <c r="A21" s="87" t="s">
        <v>48</v>
      </c>
      <c r="B21" s="17" t="s">
        <v>74</v>
      </c>
      <c r="C21" s="39">
        <v>0.4</v>
      </c>
      <c r="D21" s="16">
        <f>+C2</f>
        <v>27600</v>
      </c>
      <c r="E21" s="9">
        <f t="shared" si="14"/>
        <v>0.15834100000000001</v>
      </c>
      <c r="F21" s="18">
        <f t="shared" si="1"/>
        <v>1748.08464</v>
      </c>
      <c r="G21" s="78">
        <f t="shared" ref="G21" si="17">ROUNDUP(F21+F22,0)</f>
        <v>2227</v>
      </c>
      <c r="H21" s="64" t="s">
        <v>77</v>
      </c>
    </row>
    <row r="22" spans="1:8" ht="14.25" x14ac:dyDescent="0.15">
      <c r="A22" s="88" t="s">
        <v>62</v>
      </c>
      <c r="B22" s="8" t="s">
        <v>1</v>
      </c>
      <c r="C22" s="26">
        <v>0.13200000000000001</v>
      </c>
      <c r="D22" s="5">
        <f>+E2</f>
        <v>22900</v>
      </c>
      <c r="E22" s="8">
        <f t="shared" si="16"/>
        <v>0.15834100000000001</v>
      </c>
      <c r="F22" s="4">
        <f t="shared" si="1"/>
        <v>478.63317480000006</v>
      </c>
      <c r="G22" s="79"/>
      <c r="H22" s="66"/>
    </row>
    <row r="23" spans="1:8" ht="14.25" x14ac:dyDescent="0.15">
      <c r="A23" s="87" t="s">
        <v>49</v>
      </c>
      <c r="B23" s="17" t="s">
        <v>79</v>
      </c>
      <c r="C23" s="39">
        <v>0.125</v>
      </c>
      <c r="D23" s="16">
        <f>+E3</f>
        <v>29600</v>
      </c>
      <c r="E23" s="9">
        <f t="shared" ref="E23" si="18">$E$7</f>
        <v>0.15834100000000001</v>
      </c>
      <c r="F23" s="18">
        <f t="shared" si="1"/>
        <v>585.86170000000004</v>
      </c>
      <c r="G23" s="80">
        <f t="shared" ref="G23" si="19">ROUNDUP(F23+F24,0)</f>
        <v>695</v>
      </c>
      <c r="H23" s="64" t="s">
        <v>78</v>
      </c>
    </row>
    <row r="24" spans="1:8" ht="14.25" x14ac:dyDescent="0.15">
      <c r="A24" s="88" t="s">
        <v>63</v>
      </c>
      <c r="B24" s="8" t="s">
        <v>1</v>
      </c>
      <c r="C24" s="26">
        <v>0.03</v>
      </c>
      <c r="D24" s="5">
        <f>+E2</f>
        <v>22900</v>
      </c>
      <c r="E24" s="8">
        <f t="shared" ref="E24" si="20">$E$8</f>
        <v>0.15834100000000001</v>
      </c>
      <c r="F24" s="4">
        <f t="shared" si="1"/>
        <v>108.78026700000001</v>
      </c>
      <c r="G24" s="81"/>
      <c r="H24" s="66"/>
    </row>
    <row r="25" spans="1:8" ht="14.25" x14ac:dyDescent="0.15">
      <c r="A25" s="87" t="s">
        <v>49</v>
      </c>
      <c r="B25" s="17" t="s">
        <v>79</v>
      </c>
      <c r="C25" s="39">
        <v>0.13500000000000001</v>
      </c>
      <c r="D25" s="16">
        <f>+E3</f>
        <v>29600</v>
      </c>
      <c r="E25" s="9">
        <f t="shared" ref="E25" si="21">$E$7</f>
        <v>0.15834100000000001</v>
      </c>
      <c r="F25" s="18">
        <f t="shared" si="1"/>
        <v>632.73063600000012</v>
      </c>
      <c r="G25" s="80">
        <f t="shared" ref="G25" si="22">ROUNDUP(F25+F26,0)</f>
        <v>753</v>
      </c>
      <c r="H25" s="64" t="s">
        <v>78</v>
      </c>
    </row>
    <row r="26" spans="1:8" ht="14.25" x14ac:dyDescent="0.15">
      <c r="A26" s="88" t="s">
        <v>64</v>
      </c>
      <c r="B26" s="8" t="s">
        <v>1</v>
      </c>
      <c r="C26" s="26">
        <v>3.3000000000000002E-2</v>
      </c>
      <c r="D26" s="5">
        <f>+E2</f>
        <v>22900</v>
      </c>
      <c r="E26" s="8">
        <f t="shared" ref="E26" si="23">$E$8</f>
        <v>0.15834100000000001</v>
      </c>
      <c r="F26" s="4">
        <f t="shared" si="1"/>
        <v>119.65829370000002</v>
      </c>
      <c r="G26" s="81"/>
      <c r="H26" s="66"/>
    </row>
    <row r="27" spans="1:8" ht="14.25" x14ac:dyDescent="0.15">
      <c r="A27" s="87" t="s">
        <v>50</v>
      </c>
      <c r="B27" s="17" t="s">
        <v>79</v>
      </c>
      <c r="C27" s="39">
        <v>0.04</v>
      </c>
      <c r="D27" s="16">
        <f>+E3</f>
        <v>29600</v>
      </c>
      <c r="E27" s="9">
        <f t="shared" ref="E27" si="24">$E$7</f>
        <v>0.15834100000000001</v>
      </c>
      <c r="F27" s="18">
        <f t="shared" si="1"/>
        <v>187.47574400000002</v>
      </c>
      <c r="G27" s="80">
        <f t="shared" ref="G27" si="25">ROUNDUP(F27+F28,0)</f>
        <v>224</v>
      </c>
      <c r="H27" s="64" t="s">
        <v>78</v>
      </c>
    </row>
    <row r="28" spans="1:8" ht="14.25" x14ac:dyDescent="0.15">
      <c r="A28" s="88" t="s">
        <v>63</v>
      </c>
      <c r="B28" s="8" t="s">
        <v>1</v>
      </c>
      <c r="C28" s="26">
        <v>0.01</v>
      </c>
      <c r="D28" s="5">
        <f>+E2</f>
        <v>22900</v>
      </c>
      <c r="E28" s="8">
        <f t="shared" ref="E28" si="26">$E$8</f>
        <v>0.15834100000000001</v>
      </c>
      <c r="F28" s="4">
        <f t="shared" si="1"/>
        <v>36.260089000000001</v>
      </c>
      <c r="G28" s="81"/>
      <c r="H28" s="66"/>
    </row>
    <row r="29" spans="1:8" ht="14.25" x14ac:dyDescent="0.15">
      <c r="A29" s="87" t="s">
        <v>50</v>
      </c>
      <c r="B29" s="17" t="s">
        <v>79</v>
      </c>
      <c r="C29" s="39">
        <v>0.05</v>
      </c>
      <c r="D29" s="16">
        <f>+E3</f>
        <v>29600</v>
      </c>
      <c r="E29" s="9">
        <f t="shared" ref="E29" si="27">$E$7</f>
        <v>0.15834100000000001</v>
      </c>
      <c r="F29" s="18">
        <f t="shared" si="1"/>
        <v>234.34468000000001</v>
      </c>
      <c r="G29" s="80">
        <f t="shared" ref="G29" si="28">ROUNDUP(F29+F30,0)</f>
        <v>278</v>
      </c>
      <c r="H29" s="64" t="s">
        <v>78</v>
      </c>
    </row>
    <row r="30" spans="1:8" ht="14.25" x14ac:dyDescent="0.15">
      <c r="A30" s="88" t="s">
        <v>64</v>
      </c>
      <c r="B30" s="8" t="s">
        <v>1</v>
      </c>
      <c r="C30" s="26">
        <v>1.2E-2</v>
      </c>
      <c r="D30" s="5">
        <f>+E2</f>
        <v>22900</v>
      </c>
      <c r="E30" s="8">
        <f t="shared" ref="E30" si="29">$E$8</f>
        <v>0.15834100000000001</v>
      </c>
      <c r="F30" s="4">
        <f t="shared" si="1"/>
        <v>43.512106800000005</v>
      </c>
      <c r="G30" s="81"/>
      <c r="H30" s="66"/>
    </row>
    <row r="31" spans="1:8" ht="14.25" x14ac:dyDescent="0.15">
      <c r="A31" s="87" t="s">
        <v>51</v>
      </c>
      <c r="B31" s="17"/>
      <c r="C31" s="39"/>
      <c r="D31" s="16"/>
      <c r="E31" s="9">
        <f t="shared" ref="E31" si="30">$E$7</f>
        <v>0.15834100000000001</v>
      </c>
      <c r="F31" s="18">
        <f t="shared" si="1"/>
        <v>0</v>
      </c>
      <c r="G31" s="80">
        <f t="shared" ref="G31" si="31">ROUNDUP(F31+F32,0)</f>
        <v>109</v>
      </c>
      <c r="H31" s="64" t="s">
        <v>78</v>
      </c>
    </row>
    <row r="32" spans="1:8" ht="14.25" x14ac:dyDescent="0.15">
      <c r="A32" s="88" t="s">
        <v>63</v>
      </c>
      <c r="B32" s="8" t="s">
        <v>1</v>
      </c>
      <c r="C32" s="26">
        <v>0.03</v>
      </c>
      <c r="D32" s="5">
        <f>+E2</f>
        <v>22900</v>
      </c>
      <c r="E32" s="8">
        <f t="shared" ref="E32" si="32">$E$8</f>
        <v>0.15834100000000001</v>
      </c>
      <c r="F32" s="4">
        <f t="shared" si="1"/>
        <v>108.78026700000001</v>
      </c>
      <c r="G32" s="81"/>
      <c r="H32" s="66"/>
    </row>
    <row r="33" spans="1:8" ht="14.25" x14ac:dyDescent="0.15">
      <c r="A33" s="87" t="s">
        <v>51</v>
      </c>
      <c r="B33" s="17"/>
      <c r="C33" s="39"/>
      <c r="D33" s="16"/>
      <c r="E33" s="9">
        <f t="shared" ref="E33" si="33">$E$7</f>
        <v>0.15834100000000001</v>
      </c>
      <c r="F33" s="18">
        <f t="shared" si="1"/>
        <v>0</v>
      </c>
      <c r="G33" s="80">
        <f t="shared" ref="G33" si="34">ROUNDUP(F33+F34,0)</f>
        <v>127</v>
      </c>
      <c r="H33" s="64" t="s">
        <v>78</v>
      </c>
    </row>
    <row r="34" spans="1:8" ht="14.25" x14ac:dyDescent="0.15">
      <c r="A34" s="88" t="s">
        <v>64</v>
      </c>
      <c r="B34" s="8" t="s">
        <v>1</v>
      </c>
      <c r="C34" s="26">
        <v>3.5000000000000003E-2</v>
      </c>
      <c r="D34" s="5">
        <f>+E2</f>
        <v>22900</v>
      </c>
      <c r="E34" s="8">
        <f t="shared" ref="E34" si="35">$E$8</f>
        <v>0.15834100000000001</v>
      </c>
      <c r="F34" s="4">
        <f t="shared" si="1"/>
        <v>126.91031150000002</v>
      </c>
      <c r="G34" s="81"/>
      <c r="H34" s="66"/>
    </row>
    <row r="35" spans="1:8" ht="14.25" x14ac:dyDescent="0.15">
      <c r="A35" s="87" t="s">
        <v>52</v>
      </c>
      <c r="B35" s="17"/>
      <c r="C35" s="39"/>
      <c r="D35" s="16"/>
      <c r="E35" s="9">
        <f t="shared" ref="E35" si="36">$E$7</f>
        <v>0.15834100000000001</v>
      </c>
      <c r="F35" s="18">
        <f t="shared" si="1"/>
        <v>0</v>
      </c>
      <c r="G35" s="80">
        <f t="shared" ref="G35" si="37">ROUNDUP(F35+F36,0)</f>
        <v>62</v>
      </c>
      <c r="H35" s="64" t="s">
        <v>78</v>
      </c>
    </row>
    <row r="36" spans="1:8" ht="14.25" x14ac:dyDescent="0.15">
      <c r="A36" s="89"/>
      <c r="B36" s="8" t="s">
        <v>81</v>
      </c>
      <c r="C36" s="26">
        <v>1.7999999999999999E-2</v>
      </c>
      <c r="D36" s="5">
        <f>+G2</f>
        <v>21600</v>
      </c>
      <c r="E36" s="8">
        <f t="shared" ref="E36" si="38">$E$8</f>
        <v>0.15834100000000001</v>
      </c>
      <c r="F36" s="4">
        <f t="shared" si="1"/>
        <v>61.562980799999998</v>
      </c>
      <c r="G36" s="81"/>
      <c r="H36" s="66"/>
    </row>
    <row r="37" spans="1:8" ht="14.25" x14ac:dyDescent="0.15">
      <c r="A37" s="87" t="s">
        <v>53</v>
      </c>
      <c r="B37" s="17"/>
      <c r="C37" s="39"/>
      <c r="D37" s="16"/>
      <c r="E37" s="9">
        <f t="shared" ref="E37:E55" si="39">$E$7</f>
        <v>0.15834100000000001</v>
      </c>
      <c r="F37" s="18">
        <f t="shared" si="1"/>
        <v>0</v>
      </c>
      <c r="G37" s="80">
        <f t="shared" ref="G37" si="40">ROUNDUP(F37+F38,0)</f>
        <v>62</v>
      </c>
      <c r="H37" s="64" t="s">
        <v>78</v>
      </c>
    </row>
    <row r="38" spans="1:8" ht="14.25" x14ac:dyDescent="0.15">
      <c r="A38" s="89"/>
      <c r="B38" s="8" t="s">
        <v>81</v>
      </c>
      <c r="C38" s="26">
        <v>1.7999999999999999E-2</v>
      </c>
      <c r="D38" s="5">
        <f>+G2</f>
        <v>21600</v>
      </c>
      <c r="E38" s="8">
        <f t="shared" ref="E38:E56" si="41">$E$8</f>
        <v>0.15834100000000001</v>
      </c>
      <c r="F38" s="4">
        <f t="shared" si="1"/>
        <v>61.562980799999998</v>
      </c>
      <c r="G38" s="81"/>
      <c r="H38" s="66"/>
    </row>
    <row r="39" spans="1:8" ht="14.25" x14ac:dyDescent="0.15">
      <c r="A39" s="87" t="s">
        <v>71</v>
      </c>
      <c r="B39" s="17" t="s">
        <v>79</v>
      </c>
      <c r="C39" s="39">
        <v>0.03</v>
      </c>
      <c r="D39" s="16">
        <f>+E3</f>
        <v>29600</v>
      </c>
      <c r="E39" s="9">
        <f t="shared" si="39"/>
        <v>0.15834100000000001</v>
      </c>
      <c r="F39" s="18">
        <f t="shared" si="1"/>
        <v>140.606808</v>
      </c>
      <c r="G39" s="80">
        <f t="shared" ref="G39" si="42">ROUNDUP(F39+F40,0)</f>
        <v>141</v>
      </c>
      <c r="H39" s="64" t="s">
        <v>83</v>
      </c>
    </row>
    <row r="40" spans="1:8" ht="14.25" x14ac:dyDescent="0.15">
      <c r="A40" s="88" t="s">
        <v>73</v>
      </c>
      <c r="B40" s="8"/>
      <c r="C40" s="26"/>
      <c r="D40" s="5"/>
      <c r="E40" s="8">
        <f t="shared" si="41"/>
        <v>0.15834100000000001</v>
      </c>
      <c r="F40" s="4">
        <f t="shared" si="1"/>
        <v>0</v>
      </c>
      <c r="G40" s="81"/>
      <c r="H40" s="66"/>
    </row>
    <row r="41" spans="1:8" ht="14.25" x14ac:dyDescent="0.15">
      <c r="A41" s="87" t="s">
        <v>71</v>
      </c>
      <c r="B41" s="17" t="s">
        <v>79</v>
      </c>
      <c r="C41" s="39">
        <v>0.05</v>
      </c>
      <c r="D41" s="16">
        <f>+E3</f>
        <v>29600</v>
      </c>
      <c r="E41" s="9">
        <f t="shared" si="39"/>
        <v>0.15834100000000001</v>
      </c>
      <c r="F41" s="18">
        <f t="shared" si="1"/>
        <v>234.34468000000001</v>
      </c>
      <c r="G41" s="80">
        <f t="shared" ref="G41" si="43">ROUNDUP(F41+F42,0)</f>
        <v>235</v>
      </c>
      <c r="H41" s="64" t="s">
        <v>84</v>
      </c>
    </row>
    <row r="42" spans="1:8" ht="14.25" x14ac:dyDescent="0.15">
      <c r="A42" s="88" t="s">
        <v>72</v>
      </c>
      <c r="B42" s="8"/>
      <c r="C42" s="26"/>
      <c r="D42" s="5"/>
      <c r="E42" s="8">
        <f t="shared" si="41"/>
        <v>0.15834100000000001</v>
      </c>
      <c r="F42" s="4">
        <f t="shared" si="1"/>
        <v>0</v>
      </c>
      <c r="G42" s="81"/>
      <c r="H42" s="66"/>
    </row>
    <row r="43" spans="1:8" ht="14.25" x14ac:dyDescent="0.15">
      <c r="A43" s="87" t="s">
        <v>65</v>
      </c>
      <c r="B43" s="17" t="s">
        <v>79</v>
      </c>
      <c r="C43" s="39">
        <v>0.08</v>
      </c>
      <c r="D43" s="16">
        <f>+E3</f>
        <v>29600</v>
      </c>
      <c r="E43" s="9">
        <f t="shared" si="39"/>
        <v>0.15834100000000001</v>
      </c>
      <c r="F43" s="18">
        <f t="shared" si="1"/>
        <v>374.95148800000004</v>
      </c>
      <c r="G43" s="80">
        <f t="shared" ref="G43" si="44">ROUNDUP(F43+F44,0)</f>
        <v>448</v>
      </c>
      <c r="H43" s="64" t="s">
        <v>78</v>
      </c>
    </row>
    <row r="44" spans="1:8" ht="14.25" x14ac:dyDescent="0.15">
      <c r="A44" s="89"/>
      <c r="B44" s="8" t="s">
        <v>1</v>
      </c>
      <c r="C44" s="26">
        <v>0.02</v>
      </c>
      <c r="D44" s="5">
        <f>+E2</f>
        <v>22900</v>
      </c>
      <c r="E44" s="8">
        <f t="shared" si="41"/>
        <v>0.15834100000000001</v>
      </c>
      <c r="F44" s="4">
        <f t="shared" si="1"/>
        <v>72.520178000000001</v>
      </c>
      <c r="G44" s="81"/>
      <c r="H44" s="66"/>
    </row>
    <row r="45" spans="1:8" ht="14.25" x14ac:dyDescent="0.15">
      <c r="A45" s="87" t="s">
        <v>66</v>
      </c>
      <c r="B45" s="17" t="s">
        <v>85</v>
      </c>
      <c r="C45" s="39">
        <v>0.2</v>
      </c>
      <c r="D45" s="16">
        <f>+G3</f>
        <v>26000</v>
      </c>
      <c r="E45" s="9">
        <f t="shared" si="39"/>
        <v>0.15834100000000001</v>
      </c>
      <c r="F45" s="18">
        <f t="shared" si="1"/>
        <v>823.3732</v>
      </c>
      <c r="G45" s="80">
        <f t="shared" ref="G45" si="45">ROUNDUP(F45+F46,0)</f>
        <v>824</v>
      </c>
      <c r="H45" s="64" t="s">
        <v>88</v>
      </c>
    </row>
    <row r="46" spans="1:8" ht="14.25" x14ac:dyDescent="0.15">
      <c r="A46" s="88" t="s">
        <v>86</v>
      </c>
      <c r="B46" s="8"/>
      <c r="C46" s="26"/>
      <c r="D46" s="5"/>
      <c r="E46" s="8">
        <f t="shared" si="41"/>
        <v>0.15834100000000001</v>
      </c>
      <c r="F46" s="4">
        <f t="shared" si="1"/>
        <v>0</v>
      </c>
      <c r="G46" s="81"/>
      <c r="H46" s="66"/>
    </row>
    <row r="47" spans="1:8" ht="14.25" x14ac:dyDescent="0.15">
      <c r="A47" s="87" t="s">
        <v>66</v>
      </c>
      <c r="B47" s="17" t="s">
        <v>85</v>
      </c>
      <c r="C47" s="39">
        <v>0.1</v>
      </c>
      <c r="D47" s="16">
        <f>+G3</f>
        <v>26000</v>
      </c>
      <c r="E47" s="9">
        <f t="shared" si="39"/>
        <v>0.15834100000000001</v>
      </c>
      <c r="F47" s="18">
        <f t="shared" si="1"/>
        <v>411.6866</v>
      </c>
      <c r="G47" s="80">
        <f t="shared" ref="G47" si="46">ROUNDUP(F47+F48,0)</f>
        <v>412</v>
      </c>
      <c r="H47" s="64" t="s">
        <v>88</v>
      </c>
    </row>
    <row r="48" spans="1:8" ht="14.25" x14ac:dyDescent="0.15">
      <c r="A48" s="88" t="s">
        <v>87</v>
      </c>
      <c r="B48" s="8"/>
      <c r="C48" s="26"/>
      <c r="D48" s="5"/>
      <c r="E48" s="8">
        <f t="shared" si="41"/>
        <v>0.15834100000000001</v>
      </c>
      <c r="F48" s="4">
        <f t="shared" si="1"/>
        <v>0</v>
      </c>
      <c r="G48" s="81"/>
      <c r="H48" s="66"/>
    </row>
    <row r="49" spans="1:8" ht="14.25" x14ac:dyDescent="0.15">
      <c r="A49" s="87" t="s">
        <v>67</v>
      </c>
      <c r="B49" s="17"/>
      <c r="C49" s="39"/>
      <c r="D49" s="16"/>
      <c r="E49" s="9">
        <f t="shared" si="39"/>
        <v>0.15834100000000001</v>
      </c>
      <c r="F49" s="18">
        <f t="shared" si="1"/>
        <v>0</v>
      </c>
      <c r="G49" s="80">
        <f t="shared" ref="G49" si="47">ROUNDUP(F49+F50,0)</f>
        <v>291</v>
      </c>
      <c r="H49" s="64" t="s">
        <v>78</v>
      </c>
    </row>
    <row r="50" spans="1:8" ht="14.25" x14ac:dyDescent="0.15">
      <c r="A50" s="88" t="s">
        <v>68</v>
      </c>
      <c r="B50" s="8" t="s">
        <v>1</v>
      </c>
      <c r="C50" s="26">
        <v>0.08</v>
      </c>
      <c r="D50" s="5">
        <f>+E2</f>
        <v>22900</v>
      </c>
      <c r="E50" s="8">
        <f t="shared" si="41"/>
        <v>0.15834100000000001</v>
      </c>
      <c r="F50" s="4">
        <f t="shared" si="1"/>
        <v>290.08071200000001</v>
      </c>
      <c r="G50" s="81"/>
      <c r="H50" s="66"/>
    </row>
    <row r="51" spans="1:8" ht="14.25" x14ac:dyDescent="0.15">
      <c r="A51" s="87" t="s">
        <v>67</v>
      </c>
      <c r="B51" s="17"/>
      <c r="C51" s="39"/>
      <c r="D51" s="16"/>
      <c r="E51" s="9">
        <f t="shared" si="39"/>
        <v>0.15834100000000001</v>
      </c>
      <c r="F51" s="18">
        <f t="shared" si="1"/>
        <v>0</v>
      </c>
      <c r="G51" s="80">
        <f t="shared" ref="G51" si="48">ROUNDUP(F51+F52,0)</f>
        <v>254</v>
      </c>
      <c r="H51" s="64" t="s">
        <v>78</v>
      </c>
    </row>
    <row r="52" spans="1:8" ht="14.25" x14ac:dyDescent="0.15">
      <c r="A52" s="88" t="s">
        <v>69</v>
      </c>
      <c r="B52" s="8" t="s">
        <v>1</v>
      </c>
      <c r="C52" s="26">
        <v>7.0000000000000007E-2</v>
      </c>
      <c r="D52" s="5">
        <f>+E2</f>
        <v>22900</v>
      </c>
      <c r="E52" s="8">
        <f t="shared" si="41"/>
        <v>0.15834100000000001</v>
      </c>
      <c r="F52" s="4">
        <f t="shared" si="1"/>
        <v>253.82062300000004</v>
      </c>
      <c r="G52" s="81"/>
      <c r="H52" s="66"/>
    </row>
    <row r="53" spans="1:8" ht="14.25" x14ac:dyDescent="0.15">
      <c r="A53" s="87" t="s">
        <v>67</v>
      </c>
      <c r="B53" s="17"/>
      <c r="C53" s="39"/>
      <c r="D53" s="16"/>
      <c r="E53" s="9">
        <f t="shared" si="39"/>
        <v>0.15834100000000001</v>
      </c>
      <c r="F53" s="18">
        <f t="shared" si="1"/>
        <v>0</v>
      </c>
      <c r="G53" s="80">
        <f t="shared" ref="G53" si="49">ROUNDUP(F53+F54,0)</f>
        <v>37</v>
      </c>
      <c r="H53" s="64" t="s">
        <v>78</v>
      </c>
    </row>
    <row r="54" spans="1:8" ht="14.25" x14ac:dyDescent="0.15">
      <c r="A54" s="88" t="s">
        <v>70</v>
      </c>
      <c r="B54" s="8" t="s">
        <v>1</v>
      </c>
      <c r="C54" s="26">
        <v>0.01</v>
      </c>
      <c r="D54" s="5">
        <f>+E2</f>
        <v>22900</v>
      </c>
      <c r="E54" s="8">
        <f t="shared" si="41"/>
        <v>0.15834100000000001</v>
      </c>
      <c r="F54" s="4">
        <f t="shared" si="1"/>
        <v>36.260089000000001</v>
      </c>
      <c r="G54" s="81"/>
      <c r="H54" s="66"/>
    </row>
    <row r="55" spans="1:8" ht="14.25" x14ac:dyDescent="0.15">
      <c r="A55" s="87" t="s">
        <v>299</v>
      </c>
      <c r="B55" s="17"/>
      <c r="C55" s="39"/>
      <c r="D55" s="16"/>
      <c r="E55" s="9">
        <f t="shared" si="39"/>
        <v>0.15834100000000001</v>
      </c>
      <c r="F55" s="18">
        <f t="shared" ref="F55:F56" si="50">+C55*D55*E55</f>
        <v>0</v>
      </c>
      <c r="G55" s="80">
        <f t="shared" ref="G55" si="51">ROUNDUP(F55+F56,0)</f>
        <v>218</v>
      </c>
      <c r="H55" s="64" t="s">
        <v>78</v>
      </c>
    </row>
    <row r="56" spans="1:8" ht="14.25" x14ac:dyDescent="0.15">
      <c r="A56" s="88"/>
      <c r="B56" s="8" t="s">
        <v>1</v>
      </c>
      <c r="C56" s="26">
        <v>0.06</v>
      </c>
      <c r="D56" s="5">
        <f>+E2</f>
        <v>22900</v>
      </c>
      <c r="E56" s="8">
        <f t="shared" si="41"/>
        <v>0.15834100000000001</v>
      </c>
      <c r="F56" s="4">
        <f t="shared" si="50"/>
        <v>217.56053400000002</v>
      </c>
      <c r="G56" s="81"/>
      <c r="H56" s="66"/>
    </row>
    <row r="57" spans="1:8" ht="14.25" x14ac:dyDescent="0.15">
      <c r="A57" s="87" t="s">
        <v>90</v>
      </c>
      <c r="B57" s="17" t="s">
        <v>0</v>
      </c>
      <c r="C57" s="39">
        <v>0.02</v>
      </c>
      <c r="D57" s="16">
        <f>+C3</f>
        <v>27800</v>
      </c>
      <c r="E57" s="157">
        <f t="shared" ref="E57:E63" si="52">$E$7</f>
        <v>0.15834100000000001</v>
      </c>
      <c r="F57" s="18">
        <f t="shared" si="1"/>
        <v>88.037596000000008</v>
      </c>
      <c r="G57" s="80">
        <f t="shared" ref="G57" si="53">ROUNDUP(F57+F58,0)</f>
        <v>89</v>
      </c>
      <c r="H57" s="64" t="s">
        <v>88</v>
      </c>
    </row>
    <row r="58" spans="1:8" ht="14.25" x14ac:dyDescent="0.15">
      <c r="A58" s="87"/>
      <c r="B58" s="17"/>
      <c r="C58" s="39"/>
      <c r="D58" s="16"/>
      <c r="E58" s="17">
        <f t="shared" ref="E58:E64" si="54">$E$8</f>
        <v>0.15834100000000001</v>
      </c>
      <c r="F58" s="4">
        <f t="shared" si="1"/>
        <v>0</v>
      </c>
      <c r="G58" s="152"/>
      <c r="H58" s="153"/>
    </row>
    <row r="59" spans="1:8" ht="14.25" x14ac:dyDescent="0.15">
      <c r="A59" s="154" t="s">
        <v>151</v>
      </c>
      <c r="B59" s="23" t="s">
        <v>0</v>
      </c>
      <c r="C59" s="24">
        <v>1.7000000000000001E-2</v>
      </c>
      <c r="D59" s="147">
        <f>+C3</f>
        <v>27800</v>
      </c>
      <c r="E59" s="9">
        <f t="shared" si="52"/>
        <v>0.15834100000000001</v>
      </c>
      <c r="F59" s="18">
        <f t="shared" si="1"/>
        <v>74.831956600000012</v>
      </c>
      <c r="G59" s="155">
        <f t="shared" ref="G59" si="55">ROUNDUP(F59+F60,0)</f>
        <v>137</v>
      </c>
      <c r="H59" s="156" t="s">
        <v>88</v>
      </c>
    </row>
    <row r="60" spans="1:8" ht="14.25" x14ac:dyDescent="0.15">
      <c r="A60" s="87"/>
      <c r="B60" s="17" t="s">
        <v>1</v>
      </c>
      <c r="C60" s="39">
        <v>1.7000000000000001E-2</v>
      </c>
      <c r="D60" s="16">
        <f>+E2</f>
        <v>22900</v>
      </c>
      <c r="E60" s="17">
        <f t="shared" si="54"/>
        <v>0.15834100000000001</v>
      </c>
      <c r="F60" s="4">
        <f t="shared" si="1"/>
        <v>61.642151300000009</v>
      </c>
      <c r="G60" s="152"/>
      <c r="H60" s="153"/>
    </row>
    <row r="61" spans="1:8" ht="14.25" x14ac:dyDescent="0.15">
      <c r="A61" s="154" t="s">
        <v>152</v>
      </c>
      <c r="B61" s="23" t="s">
        <v>0</v>
      </c>
      <c r="C61" s="24">
        <f>0.017*0.3</f>
        <v>5.1000000000000004E-3</v>
      </c>
      <c r="D61" s="147">
        <f>+C3</f>
        <v>27800</v>
      </c>
      <c r="E61" s="9">
        <f t="shared" si="52"/>
        <v>0.15834100000000001</v>
      </c>
      <c r="F61" s="18">
        <f t="shared" si="1"/>
        <v>22.449586980000003</v>
      </c>
      <c r="G61" s="155">
        <f t="shared" ref="G61" si="56">ROUNDUP(F61+F62,0)</f>
        <v>41</v>
      </c>
      <c r="H61" s="156" t="s">
        <v>88</v>
      </c>
    </row>
    <row r="62" spans="1:8" ht="14.25" x14ac:dyDescent="0.15">
      <c r="A62" s="88" t="s">
        <v>153</v>
      </c>
      <c r="B62" s="8" t="s">
        <v>1</v>
      </c>
      <c r="C62" s="26">
        <f>0.017*0.3</f>
        <v>5.1000000000000004E-3</v>
      </c>
      <c r="D62" s="5">
        <f>+E2</f>
        <v>22900</v>
      </c>
      <c r="E62" s="8">
        <f t="shared" si="54"/>
        <v>0.15834100000000001</v>
      </c>
      <c r="F62" s="4">
        <f t="shared" si="1"/>
        <v>18.492645390000003</v>
      </c>
      <c r="G62" s="81"/>
      <c r="H62" s="66"/>
    </row>
    <row r="63" spans="1:8" ht="14.25" x14ac:dyDescent="0.15">
      <c r="A63" s="87" t="s">
        <v>152</v>
      </c>
      <c r="B63" s="17" t="s">
        <v>0</v>
      </c>
      <c r="C63" s="39">
        <f>0.017*0.4</f>
        <v>6.8000000000000005E-3</v>
      </c>
      <c r="D63" s="16">
        <f>+C3</f>
        <v>27800</v>
      </c>
      <c r="E63" s="157">
        <f t="shared" si="52"/>
        <v>0.15834100000000001</v>
      </c>
      <c r="F63" s="18">
        <f t="shared" si="1"/>
        <v>29.932782640000006</v>
      </c>
      <c r="G63" s="80">
        <f t="shared" ref="G63" si="57">ROUNDUP(F63+F64,0)</f>
        <v>55</v>
      </c>
      <c r="H63" s="64" t="s">
        <v>88</v>
      </c>
    </row>
    <row r="64" spans="1:8" ht="15" thickBot="1" x14ac:dyDescent="0.2">
      <c r="A64" s="160" t="s">
        <v>154</v>
      </c>
      <c r="B64" s="35" t="s">
        <v>1</v>
      </c>
      <c r="C64" s="36">
        <f>0.017*0.4</f>
        <v>6.8000000000000005E-3</v>
      </c>
      <c r="D64" s="68">
        <f>+E2</f>
        <v>22900</v>
      </c>
      <c r="E64" s="35">
        <f t="shared" si="54"/>
        <v>0.15834100000000001</v>
      </c>
      <c r="F64" s="233">
        <f t="shared" si="1"/>
        <v>24.656860520000002</v>
      </c>
      <c r="G64" s="82"/>
      <c r="H64" s="69"/>
    </row>
    <row r="71" spans="4:4" x14ac:dyDescent="0.15">
      <c r="D71" s="1"/>
    </row>
  </sheetData>
  <sheetProtection sheet="1" objects="1" scenarios="1"/>
  <phoneticPr fontId="1"/>
  <pageMargins left="0.9055118110236221" right="0.70866141732283472" top="0.74803149606299213" bottom="0.74803149606299213" header="0.31496062992125984" footer="0.31496062992125984"/>
  <pageSetup paperSize="9" scale="85" orientation="portrait" r:id="rId1"/>
  <headerFooter>
    <oddFooter>&amp;CＰ－９－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2"/>
  <sheetViews>
    <sheetView topLeftCell="A7" zoomScaleNormal="100" workbookViewId="0">
      <selection activeCell="J7" sqref="J7"/>
    </sheetView>
  </sheetViews>
  <sheetFormatPr defaultRowHeight="14.25" x14ac:dyDescent="0.15"/>
  <cols>
    <col min="1" max="1" width="3.125" style="49" customWidth="1"/>
    <col min="2" max="2" width="16.875" style="49" customWidth="1"/>
    <col min="3" max="3" width="7.375" style="49" customWidth="1"/>
    <col min="4" max="4" width="4.75" style="49" customWidth="1"/>
    <col min="5" max="5" width="9" style="49"/>
    <col min="6" max="6" width="4.625" style="49" customWidth="1"/>
    <col min="7" max="7" width="10.75" style="49" customWidth="1"/>
    <col min="8" max="8" width="5.125" style="49" customWidth="1"/>
    <col min="9" max="9" width="9.25" style="49" bestFit="1" customWidth="1"/>
    <col min="10" max="16384" width="9" style="49"/>
  </cols>
  <sheetData>
    <row r="1" spans="1:10" ht="30" customHeight="1" x14ac:dyDescent="0.15">
      <c r="A1" s="48" t="s">
        <v>274</v>
      </c>
    </row>
    <row r="2" spans="1:10" ht="6" customHeight="1" x14ac:dyDescent="0.15"/>
    <row r="3" spans="1:10" ht="30" customHeight="1" x14ac:dyDescent="0.15">
      <c r="A3" s="239" t="s">
        <v>216</v>
      </c>
      <c r="B3" s="343" t="s">
        <v>276</v>
      </c>
      <c r="C3" s="343"/>
      <c r="D3" s="344"/>
      <c r="E3" s="344"/>
      <c r="F3" s="344"/>
      <c r="G3" s="344"/>
      <c r="H3" s="344"/>
      <c r="I3" s="344"/>
      <c r="J3" s="283"/>
    </row>
    <row r="4" spans="1:10" ht="11.25" customHeight="1" x14ac:dyDescent="0.15">
      <c r="A4" s="172"/>
      <c r="B4" s="343"/>
      <c r="C4" s="343"/>
      <c r="D4" s="344"/>
      <c r="E4" s="344"/>
      <c r="F4" s="344"/>
      <c r="G4" s="344"/>
      <c r="H4" s="344"/>
      <c r="I4" s="344"/>
      <c r="J4" s="283"/>
    </row>
    <row r="5" spans="1:10" ht="30" customHeight="1" x14ac:dyDescent="0.15">
      <c r="A5" s="172"/>
      <c r="B5" s="172" t="s">
        <v>275</v>
      </c>
      <c r="C5" s="172"/>
    </row>
    <row r="6" spans="1:10" ht="8.25" customHeight="1" x14ac:dyDescent="0.15">
      <c r="A6" s="172"/>
      <c r="B6" s="172"/>
      <c r="C6" s="172"/>
    </row>
    <row r="7" spans="1:10" ht="30" customHeight="1" x14ac:dyDescent="0.15">
      <c r="A7" s="172"/>
      <c r="B7" s="172" t="s">
        <v>282</v>
      </c>
      <c r="C7" s="114" t="s">
        <v>279</v>
      </c>
    </row>
    <row r="8" spans="1:10" ht="30" customHeight="1" x14ac:dyDescent="0.15">
      <c r="A8" s="172"/>
      <c r="B8" s="172"/>
      <c r="C8" s="251" t="s">
        <v>304</v>
      </c>
    </row>
    <row r="9" spans="1:10" ht="30" customHeight="1" x14ac:dyDescent="0.15">
      <c r="A9" s="172"/>
      <c r="B9" s="172"/>
      <c r="C9" s="172" t="s">
        <v>281</v>
      </c>
    </row>
    <row r="10" spans="1:10" ht="30" customHeight="1" x14ac:dyDescent="0.15">
      <c r="A10" s="172"/>
      <c r="B10" s="172" t="s">
        <v>277</v>
      </c>
      <c r="C10" s="114" t="s">
        <v>350</v>
      </c>
    </row>
    <row r="11" spans="1:10" ht="30" customHeight="1" x14ac:dyDescent="0.15">
      <c r="A11" s="172"/>
      <c r="B11" s="246" t="s">
        <v>293</v>
      </c>
      <c r="C11" s="48" t="s">
        <v>294</v>
      </c>
      <c r="D11" s="145"/>
    </row>
    <row r="12" spans="1:10" ht="30" customHeight="1" x14ac:dyDescent="0.15">
      <c r="A12" s="172"/>
      <c r="B12" s="172" t="s">
        <v>278</v>
      </c>
      <c r="C12" s="172" t="s">
        <v>280</v>
      </c>
    </row>
    <row r="13" spans="1:10" ht="30" customHeight="1" x14ac:dyDescent="0.15"/>
    <row r="14" spans="1:10" ht="30" customHeight="1" x14ac:dyDescent="0.15">
      <c r="B14" s="48" t="s">
        <v>283</v>
      </c>
    </row>
    <row r="15" spans="1:10" ht="30" customHeight="1" x14ac:dyDescent="0.15">
      <c r="B15" s="172" t="s">
        <v>284</v>
      </c>
    </row>
    <row r="16" spans="1:10" ht="30" customHeight="1" x14ac:dyDescent="0.15">
      <c r="B16" s="240" t="s">
        <v>0</v>
      </c>
      <c r="C16" s="172">
        <v>8.1000000000000003E-2</v>
      </c>
      <c r="D16" s="49" t="s">
        <v>288</v>
      </c>
      <c r="E16" s="244">
        <f>+表紙!G26</f>
        <v>27800</v>
      </c>
      <c r="F16" s="49" t="s">
        <v>289</v>
      </c>
      <c r="G16" s="249">
        <f>+表紙!D33</f>
        <v>0.15834100000000001</v>
      </c>
      <c r="H16" s="49" t="s">
        <v>290</v>
      </c>
      <c r="I16" s="245">
        <f>+C16*E16*G16</f>
        <v>356.55226380000005</v>
      </c>
    </row>
    <row r="17" spans="1:10" ht="30" customHeight="1" x14ac:dyDescent="0.15">
      <c r="B17" s="240" t="s">
        <v>1</v>
      </c>
      <c r="C17" s="172">
        <v>2.5999999999999999E-2</v>
      </c>
      <c r="D17" s="49" t="s">
        <v>288</v>
      </c>
      <c r="E17" s="244">
        <f>+表紙!D27</f>
        <v>22900</v>
      </c>
      <c r="F17" s="49" t="s">
        <v>289</v>
      </c>
      <c r="G17" s="249">
        <f>+表紙!D33</f>
        <v>0.15834100000000001</v>
      </c>
      <c r="H17" s="49" t="s">
        <v>290</v>
      </c>
      <c r="I17" s="245">
        <f>+C17*E17*G17</f>
        <v>94.2762314</v>
      </c>
    </row>
    <row r="18" spans="1:10" ht="30" customHeight="1" x14ac:dyDescent="0.15">
      <c r="B18" s="174" t="s">
        <v>119</v>
      </c>
      <c r="G18" s="243"/>
      <c r="I18" s="172">
        <f>ROUNDUP(+I16+I17,0)</f>
        <v>451</v>
      </c>
      <c r="J18" s="49" t="s">
        <v>291</v>
      </c>
    </row>
    <row r="19" spans="1:10" ht="30" customHeight="1" x14ac:dyDescent="0.15"/>
    <row r="20" spans="1:10" ht="30" customHeight="1" x14ac:dyDescent="0.15"/>
    <row r="21" spans="1:10" ht="30" customHeight="1" x14ac:dyDescent="0.15">
      <c r="A21" s="145"/>
      <c r="B21" s="145"/>
    </row>
    <row r="22" spans="1:10" x14ac:dyDescent="0.15">
      <c r="B22" s="145"/>
    </row>
  </sheetData>
  <mergeCells count="1">
    <mergeCell ref="B3:J4"/>
  </mergeCells>
  <phoneticPr fontId="1"/>
  <pageMargins left="0.51181102362204722" right="0.11811023622047245" top="0.74803149606299213" bottom="0.74803149606299213" header="0.31496062992125984" footer="0.31496062992125984"/>
  <pageSetup paperSize="9" scale="84" orientation="portrait" verticalDpi="0" r:id="rId1"/>
  <headerFooter>
    <oddFooter>&amp;C－１０－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13"/>
  <sheetViews>
    <sheetView workbookViewId="0">
      <selection activeCell="J7" sqref="J7"/>
    </sheetView>
  </sheetViews>
  <sheetFormatPr defaultRowHeight="13.5" x14ac:dyDescent="0.15"/>
  <sheetData>
    <row r="3" spans="2:8" ht="39.950000000000003" customHeight="1" x14ac:dyDescent="0.15">
      <c r="B3" s="284" t="s">
        <v>240</v>
      </c>
      <c r="C3" s="285"/>
      <c r="D3" s="285"/>
      <c r="E3" s="285"/>
      <c r="F3" s="285"/>
      <c r="G3" s="285"/>
      <c r="H3" s="285"/>
    </row>
    <row r="4" spans="2:8" ht="7.5" customHeight="1" x14ac:dyDescent="0.15"/>
    <row r="5" spans="2:8" ht="39.950000000000003" customHeight="1" x14ac:dyDescent="0.15">
      <c r="B5" s="172" t="s">
        <v>234</v>
      </c>
      <c r="H5" s="173" t="s">
        <v>226</v>
      </c>
    </row>
    <row r="6" spans="2:8" ht="39.950000000000003" customHeight="1" x14ac:dyDescent="0.15">
      <c r="B6" s="172" t="s">
        <v>300</v>
      </c>
      <c r="H6" s="173" t="s">
        <v>227</v>
      </c>
    </row>
    <row r="7" spans="2:8" ht="39.950000000000003" customHeight="1" x14ac:dyDescent="0.15">
      <c r="B7" s="172" t="s">
        <v>235</v>
      </c>
      <c r="H7" s="173" t="s">
        <v>228</v>
      </c>
    </row>
    <row r="8" spans="2:8" ht="39.950000000000003" customHeight="1" x14ac:dyDescent="0.15">
      <c r="B8" s="172" t="s">
        <v>236</v>
      </c>
      <c r="H8" s="173" t="s">
        <v>229</v>
      </c>
    </row>
    <row r="9" spans="2:8" ht="39.950000000000003" customHeight="1" x14ac:dyDescent="0.15">
      <c r="B9" s="172" t="s">
        <v>237</v>
      </c>
      <c r="H9" s="173" t="s">
        <v>336</v>
      </c>
    </row>
    <row r="10" spans="2:8" ht="39.950000000000003" customHeight="1" x14ac:dyDescent="0.15">
      <c r="B10" s="172" t="s">
        <v>337</v>
      </c>
      <c r="H10" s="173" t="s">
        <v>230</v>
      </c>
    </row>
    <row r="11" spans="2:8" ht="39.950000000000003" customHeight="1" x14ac:dyDescent="0.15">
      <c r="B11" s="172" t="s">
        <v>238</v>
      </c>
      <c r="H11" s="173" t="s">
        <v>231</v>
      </c>
    </row>
    <row r="12" spans="2:8" ht="39.950000000000003" customHeight="1" x14ac:dyDescent="0.15">
      <c r="B12" s="172" t="s">
        <v>239</v>
      </c>
      <c r="H12" s="173" t="s">
        <v>232</v>
      </c>
    </row>
    <row r="13" spans="2:8" ht="39.950000000000003" customHeight="1" x14ac:dyDescent="0.15">
      <c r="B13" s="48" t="s">
        <v>292</v>
      </c>
      <c r="H13" s="173" t="s">
        <v>233</v>
      </c>
    </row>
  </sheetData>
  <mergeCells count="1">
    <mergeCell ref="B3:H3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zoomScaleNormal="100" workbookViewId="0">
      <selection activeCell="J7" sqref="J7"/>
    </sheetView>
  </sheetViews>
  <sheetFormatPr defaultRowHeight="13.5" x14ac:dyDescent="0.15"/>
  <cols>
    <col min="1" max="1" width="22.375" customWidth="1"/>
    <col min="2" max="2" width="12.25" customWidth="1"/>
    <col min="3" max="3" width="5.5" style="11" customWidth="1"/>
    <col min="4" max="4" width="8.625" style="92" customWidth="1"/>
    <col min="5" max="5" width="8" style="92" customWidth="1"/>
    <col min="6" max="6" width="11.375" style="92" customWidth="1"/>
    <col min="7" max="7" width="9.125" style="92" customWidth="1"/>
    <col min="8" max="8" width="12" customWidth="1"/>
  </cols>
  <sheetData>
    <row r="1" spans="1:8" ht="30.75" customHeight="1" thickBot="1" x14ac:dyDescent="0.2">
      <c r="A1" s="48" t="s">
        <v>92</v>
      </c>
    </row>
    <row r="2" spans="1:8" ht="33" customHeight="1" thickBot="1" x14ac:dyDescent="0.2">
      <c r="A2" s="103" t="s">
        <v>93</v>
      </c>
      <c r="B2" s="104" t="s">
        <v>94</v>
      </c>
      <c r="C2" s="104" t="s">
        <v>75</v>
      </c>
      <c r="D2" s="105" t="s">
        <v>95</v>
      </c>
      <c r="E2" s="105" t="s">
        <v>96</v>
      </c>
      <c r="F2" s="105" t="s">
        <v>97</v>
      </c>
      <c r="G2" s="113" t="s">
        <v>115</v>
      </c>
      <c r="H2" s="106" t="s">
        <v>102</v>
      </c>
    </row>
    <row r="3" spans="1:8" ht="20.100000000000001" customHeight="1" x14ac:dyDescent="0.15">
      <c r="A3" s="101" t="s">
        <v>98</v>
      </c>
      <c r="B3" s="8" t="s">
        <v>100</v>
      </c>
      <c r="C3" s="28" t="s">
        <v>112</v>
      </c>
      <c r="D3" s="102">
        <v>820</v>
      </c>
      <c r="E3" s="25">
        <v>14100</v>
      </c>
      <c r="F3" s="25">
        <f>+D3*E3</f>
        <v>11562000</v>
      </c>
      <c r="G3" s="107">
        <f>+D3*'アスファルト系（参考１）'!H5</f>
        <v>369820</v>
      </c>
      <c r="H3" s="279" t="s">
        <v>338</v>
      </c>
    </row>
    <row r="4" spans="1:8" ht="20.100000000000001" customHeight="1" x14ac:dyDescent="0.15">
      <c r="A4" s="95" t="s">
        <v>99</v>
      </c>
      <c r="B4" s="91"/>
      <c r="C4" s="90" t="s">
        <v>112</v>
      </c>
      <c r="D4" s="94">
        <v>160</v>
      </c>
      <c r="E4" s="93">
        <v>18200</v>
      </c>
      <c r="F4" s="93">
        <f>+D4*E4</f>
        <v>2912000</v>
      </c>
      <c r="G4" s="108">
        <f>+D4*'アスファルト系（参考１）'!H31</f>
        <v>115360</v>
      </c>
      <c r="H4" s="110"/>
    </row>
    <row r="5" spans="1:8" ht="20.100000000000001" customHeight="1" x14ac:dyDescent="0.15">
      <c r="A5" s="95" t="s">
        <v>120</v>
      </c>
      <c r="B5" s="91" t="s">
        <v>122</v>
      </c>
      <c r="C5" s="90" t="s">
        <v>112</v>
      </c>
      <c r="D5" s="94">
        <v>500</v>
      </c>
      <c r="E5" s="93">
        <v>9800</v>
      </c>
      <c r="F5" s="93">
        <f t="shared" ref="F5:F8" si="0">+D5*E5</f>
        <v>4900000</v>
      </c>
      <c r="G5" s="108">
        <f>+D5*'全防協福利費（参考３）'!B5*100</f>
        <v>1560.5</v>
      </c>
      <c r="H5" s="110"/>
    </row>
    <row r="6" spans="1:8" ht="20.100000000000001" customHeight="1" x14ac:dyDescent="0.15">
      <c r="A6" s="95" t="s">
        <v>99</v>
      </c>
      <c r="B6" s="91"/>
      <c r="C6" s="90" t="s">
        <v>112</v>
      </c>
      <c r="D6" s="94">
        <v>100</v>
      </c>
      <c r="E6" s="93">
        <v>10500</v>
      </c>
      <c r="F6" s="93">
        <f t="shared" si="0"/>
        <v>1050000</v>
      </c>
      <c r="G6" s="108">
        <f>+D6*'全防協福利費（参考３）'!B5*100</f>
        <v>312.10000000000002</v>
      </c>
      <c r="H6" s="110"/>
    </row>
    <row r="7" spans="1:8" ht="20.100000000000001" customHeight="1" x14ac:dyDescent="0.15">
      <c r="A7" s="95" t="s">
        <v>121</v>
      </c>
      <c r="B7" s="91" t="s">
        <v>340</v>
      </c>
      <c r="C7" s="90" t="s">
        <v>112</v>
      </c>
      <c r="D7" s="94">
        <v>300</v>
      </c>
      <c r="E7" s="93">
        <v>13800</v>
      </c>
      <c r="F7" s="93">
        <f t="shared" si="0"/>
        <v>4140000</v>
      </c>
      <c r="G7" s="108">
        <f>+D7*'全防協福利費（参考３）'!B5*100</f>
        <v>936.30000000000018</v>
      </c>
      <c r="H7" s="110"/>
    </row>
    <row r="8" spans="1:8" ht="20.100000000000001" customHeight="1" x14ac:dyDescent="0.15">
      <c r="A8" s="95" t="s">
        <v>99</v>
      </c>
      <c r="B8" s="91" t="s">
        <v>123</v>
      </c>
      <c r="C8" s="90" t="s">
        <v>112</v>
      </c>
      <c r="D8" s="94">
        <v>60</v>
      </c>
      <c r="E8" s="93">
        <v>11000</v>
      </c>
      <c r="F8" s="93">
        <f t="shared" si="0"/>
        <v>660000</v>
      </c>
      <c r="G8" s="108">
        <f>+D8*'全防協福利費（参考３）'!B5*100</f>
        <v>187.26</v>
      </c>
      <c r="H8" s="110"/>
    </row>
    <row r="9" spans="1:8" ht="20.100000000000001" customHeight="1" x14ac:dyDescent="0.15">
      <c r="A9" s="95"/>
      <c r="B9" s="91"/>
      <c r="C9" s="90"/>
      <c r="D9" s="94"/>
      <c r="E9" s="93"/>
      <c r="F9" s="93"/>
      <c r="G9" s="108"/>
      <c r="H9" s="110"/>
    </row>
    <row r="10" spans="1:8" ht="20.100000000000001" customHeight="1" x14ac:dyDescent="0.15">
      <c r="A10" s="95" t="s">
        <v>101</v>
      </c>
      <c r="B10" s="91"/>
      <c r="C10" s="90"/>
      <c r="D10" s="94"/>
      <c r="E10" s="93"/>
      <c r="F10" s="93">
        <f>+SUM(F3:F9)</f>
        <v>25224000</v>
      </c>
      <c r="G10" s="108">
        <f>+SUM(G3:G9)</f>
        <v>488176.16</v>
      </c>
      <c r="H10" s="110"/>
    </row>
    <row r="11" spans="1:8" ht="20.100000000000001" customHeight="1" x14ac:dyDescent="0.15">
      <c r="A11" s="95"/>
      <c r="B11" s="91"/>
      <c r="C11" s="90"/>
      <c r="D11" s="94"/>
      <c r="E11" s="93"/>
      <c r="F11" s="93"/>
      <c r="G11" s="108"/>
      <c r="H11" s="110"/>
    </row>
    <row r="12" spans="1:8" ht="20.100000000000001" customHeight="1" x14ac:dyDescent="0.15">
      <c r="A12" s="95" t="s">
        <v>104</v>
      </c>
      <c r="B12" s="91" t="s">
        <v>105</v>
      </c>
      <c r="C12" s="90" t="s">
        <v>113</v>
      </c>
      <c r="D12" s="94">
        <v>840</v>
      </c>
      <c r="E12" s="93">
        <v>1270</v>
      </c>
      <c r="F12" s="93">
        <f t="shared" ref="F12:F13" si="1">+D12*E12</f>
        <v>1066800</v>
      </c>
      <c r="G12" s="108">
        <f>+D12*'シーリング系（参考２）'!H14</f>
        <v>118440</v>
      </c>
      <c r="H12" s="110"/>
    </row>
    <row r="13" spans="1:8" ht="20.100000000000001" customHeight="1" x14ac:dyDescent="0.15">
      <c r="A13" s="95" t="s">
        <v>103</v>
      </c>
      <c r="B13" s="91" t="s">
        <v>106</v>
      </c>
      <c r="C13" s="90" t="s">
        <v>113</v>
      </c>
      <c r="D13" s="94">
        <v>1000</v>
      </c>
      <c r="E13" s="93">
        <v>1100</v>
      </c>
      <c r="F13" s="93">
        <f t="shared" si="1"/>
        <v>1100000</v>
      </c>
      <c r="G13" s="108">
        <f>+D13*'シーリング系（参考２）'!H24</f>
        <v>128000</v>
      </c>
      <c r="H13" s="110"/>
    </row>
    <row r="14" spans="1:8" ht="20.100000000000001" customHeight="1" x14ac:dyDescent="0.15">
      <c r="A14" s="95"/>
      <c r="B14" s="91"/>
      <c r="C14" s="90"/>
      <c r="D14" s="94"/>
      <c r="E14" s="93"/>
      <c r="F14" s="93"/>
      <c r="G14" s="108"/>
      <c r="H14" s="110"/>
    </row>
    <row r="15" spans="1:8" ht="20.100000000000001" customHeight="1" x14ac:dyDescent="0.15">
      <c r="A15" s="95" t="s">
        <v>107</v>
      </c>
      <c r="B15" s="91"/>
      <c r="C15" s="90"/>
      <c r="D15" s="94"/>
      <c r="E15" s="93"/>
      <c r="F15" s="93">
        <f>+F12+F13</f>
        <v>2166800</v>
      </c>
      <c r="G15" s="108">
        <f>+G12+G13</f>
        <v>246440</v>
      </c>
      <c r="H15" s="110"/>
    </row>
    <row r="16" spans="1:8" ht="20.100000000000001" customHeight="1" x14ac:dyDescent="0.15">
      <c r="A16" s="95"/>
      <c r="B16" s="91"/>
      <c r="C16" s="90"/>
      <c r="D16" s="94"/>
      <c r="E16" s="93"/>
      <c r="F16" s="93"/>
      <c r="G16" s="108"/>
      <c r="H16" s="110"/>
    </row>
    <row r="17" spans="1:8" ht="20.100000000000001" customHeight="1" x14ac:dyDescent="0.15">
      <c r="A17" s="95" t="s">
        <v>108</v>
      </c>
      <c r="B17" s="91" t="s">
        <v>114</v>
      </c>
      <c r="C17" s="90" t="s">
        <v>112</v>
      </c>
      <c r="D17" s="94">
        <v>304.3</v>
      </c>
      <c r="E17" s="93">
        <v>7260</v>
      </c>
      <c r="F17" s="93">
        <f t="shared" ref="F17:F19" si="2">+D17*E17</f>
        <v>2209218</v>
      </c>
      <c r="G17" s="108">
        <f>+D17*'全防協福利費（参考３）'!F5*100</f>
        <v>1130.7788</v>
      </c>
      <c r="H17" s="110"/>
    </row>
    <row r="18" spans="1:8" ht="20.100000000000001" customHeight="1" x14ac:dyDescent="0.15">
      <c r="A18" s="95" t="s">
        <v>99</v>
      </c>
      <c r="B18" s="91"/>
      <c r="C18" s="90" t="s">
        <v>78</v>
      </c>
      <c r="D18" s="94">
        <v>60</v>
      </c>
      <c r="E18" s="93">
        <v>7260</v>
      </c>
      <c r="F18" s="93">
        <f t="shared" ref="F18" si="3">+D18*E18</f>
        <v>435600</v>
      </c>
      <c r="G18" s="108">
        <f>+D18*'全防協福利費（参考３）'!F5*100</f>
        <v>222.96</v>
      </c>
      <c r="H18" s="110"/>
    </row>
    <row r="19" spans="1:8" ht="20.100000000000001" customHeight="1" x14ac:dyDescent="0.15">
      <c r="A19" s="95" t="s">
        <v>109</v>
      </c>
      <c r="B19" s="91" t="s">
        <v>114</v>
      </c>
      <c r="C19" s="90" t="s">
        <v>112</v>
      </c>
      <c r="D19" s="94">
        <v>935</v>
      </c>
      <c r="E19" s="93">
        <v>4300</v>
      </c>
      <c r="F19" s="93">
        <f t="shared" si="2"/>
        <v>4020500</v>
      </c>
      <c r="G19" s="108">
        <f>+D19*'全防協福利費（参考３）'!F5*100</f>
        <v>3474.46</v>
      </c>
      <c r="H19" s="110"/>
    </row>
    <row r="20" spans="1:8" ht="20.100000000000001" customHeight="1" x14ac:dyDescent="0.15">
      <c r="A20" s="95"/>
      <c r="B20" s="91"/>
      <c r="C20" s="90"/>
      <c r="D20" s="93"/>
      <c r="E20" s="93"/>
      <c r="F20" s="93"/>
      <c r="G20" s="108"/>
      <c r="H20" s="110"/>
    </row>
    <row r="21" spans="1:8" ht="20.100000000000001" customHeight="1" x14ac:dyDescent="0.15">
      <c r="A21" s="95" t="s">
        <v>110</v>
      </c>
      <c r="B21" s="91"/>
      <c r="C21" s="90"/>
      <c r="D21" s="93"/>
      <c r="E21" s="93"/>
      <c r="F21" s="93">
        <f>+F17+F19</f>
        <v>6229718</v>
      </c>
      <c r="G21" s="108">
        <f>+G17+G19</f>
        <v>4605.2388000000001</v>
      </c>
      <c r="H21" s="110"/>
    </row>
    <row r="22" spans="1:8" ht="20.100000000000001" customHeight="1" x14ac:dyDescent="0.15">
      <c r="A22" s="95"/>
      <c r="B22" s="91"/>
      <c r="C22" s="90"/>
      <c r="D22" s="93"/>
      <c r="E22" s="93"/>
      <c r="F22" s="93"/>
      <c r="G22" s="108"/>
      <c r="H22" s="110"/>
    </row>
    <row r="23" spans="1:8" ht="20.100000000000001" customHeight="1" x14ac:dyDescent="0.15">
      <c r="A23" s="95" t="s">
        <v>111</v>
      </c>
      <c r="B23" s="91"/>
      <c r="C23" s="90"/>
      <c r="D23" s="93"/>
      <c r="E23" s="241" t="s">
        <v>285</v>
      </c>
      <c r="F23" s="93">
        <f>+F10+F15+F21</f>
        <v>33620518</v>
      </c>
      <c r="G23" s="250">
        <f>+G10+G15+G21</f>
        <v>739221.39879999997</v>
      </c>
      <c r="H23" s="110"/>
    </row>
    <row r="24" spans="1:8" ht="20.100000000000001" customHeight="1" x14ac:dyDescent="0.15">
      <c r="A24" s="95"/>
      <c r="B24" s="91"/>
      <c r="C24" s="90"/>
      <c r="D24" s="93"/>
      <c r="E24" s="93"/>
      <c r="F24" s="93"/>
      <c r="G24" s="108"/>
      <c r="H24" s="110"/>
    </row>
    <row r="25" spans="1:8" ht="20.100000000000001" customHeight="1" x14ac:dyDescent="0.15">
      <c r="A25" s="95" t="s">
        <v>116</v>
      </c>
      <c r="B25" s="91"/>
      <c r="C25" s="90"/>
      <c r="D25" s="93"/>
      <c r="E25" s="241" t="s">
        <v>286</v>
      </c>
      <c r="F25" s="93">
        <f>+G23</f>
        <v>739221.39879999997</v>
      </c>
      <c r="G25" s="108"/>
      <c r="H25" s="110"/>
    </row>
    <row r="26" spans="1:8" ht="20.100000000000001" customHeight="1" x14ac:dyDescent="0.15">
      <c r="A26" s="95"/>
      <c r="B26" s="91"/>
      <c r="C26" s="90"/>
      <c r="D26" s="93"/>
      <c r="E26" s="93"/>
      <c r="F26" s="93"/>
      <c r="G26" s="108"/>
      <c r="H26" s="110"/>
    </row>
    <row r="27" spans="1:8" ht="20.100000000000001" customHeight="1" x14ac:dyDescent="0.15">
      <c r="A27" s="95"/>
      <c r="B27" s="91"/>
      <c r="C27" s="90"/>
      <c r="D27" s="93"/>
      <c r="E27" s="93"/>
      <c r="F27" s="93"/>
      <c r="G27" s="108"/>
      <c r="H27" s="110"/>
    </row>
    <row r="28" spans="1:8" ht="20.100000000000001" customHeight="1" x14ac:dyDescent="0.15">
      <c r="A28" s="95"/>
      <c r="B28" s="91"/>
      <c r="C28" s="90"/>
      <c r="D28" s="93"/>
      <c r="E28" s="93"/>
      <c r="F28" s="93"/>
      <c r="G28" s="108"/>
      <c r="H28" s="110"/>
    </row>
    <row r="29" spans="1:8" ht="20.100000000000001" customHeight="1" x14ac:dyDescent="0.15">
      <c r="A29" s="95" t="s">
        <v>117</v>
      </c>
      <c r="B29" s="91"/>
      <c r="C29" s="90"/>
      <c r="D29" s="93"/>
      <c r="E29" s="242" t="s">
        <v>287</v>
      </c>
      <c r="F29" s="93">
        <f>+F23+F25</f>
        <v>34359739.398800001</v>
      </c>
      <c r="G29" s="108"/>
      <c r="H29" s="110"/>
    </row>
    <row r="30" spans="1:8" ht="20.100000000000001" customHeight="1" x14ac:dyDescent="0.15">
      <c r="A30" s="95" t="s">
        <v>118</v>
      </c>
      <c r="B30" s="91"/>
      <c r="C30" s="90"/>
      <c r="D30" s="93"/>
      <c r="E30" s="93"/>
      <c r="F30" s="93">
        <f>+F29*10%</f>
        <v>3435973.9398800004</v>
      </c>
      <c r="G30" s="108"/>
      <c r="H30" s="110"/>
    </row>
    <row r="31" spans="1:8" ht="20.100000000000001" customHeight="1" x14ac:dyDescent="0.15">
      <c r="A31" s="96" t="s">
        <v>119</v>
      </c>
      <c r="B31" s="91"/>
      <c r="C31" s="90"/>
      <c r="D31" s="93"/>
      <c r="E31" s="93"/>
      <c r="F31" s="93">
        <f>+F29+F30</f>
        <v>37795713.338679999</v>
      </c>
      <c r="G31" s="108"/>
      <c r="H31" s="110"/>
    </row>
    <row r="32" spans="1:8" ht="20.100000000000001" customHeight="1" x14ac:dyDescent="0.15">
      <c r="A32" s="95"/>
      <c r="B32" s="91"/>
      <c r="C32" s="90"/>
      <c r="D32" s="93"/>
      <c r="E32" s="93"/>
      <c r="F32" s="93"/>
      <c r="G32" s="108"/>
      <c r="H32" s="110"/>
    </row>
    <row r="33" spans="1:8" ht="20.100000000000001" customHeight="1" thickBot="1" x14ac:dyDescent="0.2">
      <c r="A33" s="97"/>
      <c r="B33" s="98"/>
      <c r="C33" s="99"/>
      <c r="D33" s="100"/>
      <c r="E33" s="100"/>
      <c r="F33" s="100"/>
      <c r="G33" s="109"/>
      <c r="H33" s="111"/>
    </row>
    <row r="35" spans="1:8" x14ac:dyDescent="0.15">
      <c r="A35" t="s">
        <v>124</v>
      </c>
    </row>
    <row r="36" spans="1:8" x14ac:dyDescent="0.15">
      <c r="A36" t="s">
        <v>125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9" orientation="portrait" cellComments="asDisplayed" verticalDpi="0" r:id="rId1"/>
  <headerFooter>
    <oddFooter>&amp;CＰ－１－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"/>
  <sheetViews>
    <sheetView workbookViewId="0">
      <selection activeCell="J4" sqref="J4"/>
    </sheetView>
  </sheetViews>
  <sheetFormatPr defaultRowHeight="14.25" x14ac:dyDescent="0.15"/>
  <cols>
    <col min="1" max="1" width="16.875" style="49" customWidth="1"/>
    <col min="2" max="2" width="15.625" style="49" customWidth="1"/>
    <col min="3" max="3" width="8.5" style="49" customWidth="1"/>
    <col min="4" max="4" width="16" style="49" customWidth="1"/>
    <col min="5" max="6" width="9" style="49"/>
    <col min="7" max="7" width="6.875" style="49" customWidth="1"/>
    <col min="8" max="8" width="4.25" style="49" customWidth="1"/>
  </cols>
  <sheetData>
    <row r="1" spans="1:8" ht="27.75" customHeight="1" x14ac:dyDescent="0.15">
      <c r="A1" s="284" t="s">
        <v>351</v>
      </c>
      <c r="B1" s="286"/>
      <c r="C1" s="286"/>
      <c r="D1" s="286"/>
      <c r="E1" s="286"/>
      <c r="F1" s="286"/>
      <c r="G1" s="286"/>
      <c r="H1" s="286"/>
    </row>
    <row r="2" spans="1:8" ht="11.25" customHeight="1" thickBot="1" x14ac:dyDescent="0.2">
      <c r="A2" s="48"/>
      <c r="B2" s="114"/>
      <c r="C2" s="114"/>
      <c r="D2" s="114"/>
      <c r="E2" s="114"/>
      <c r="F2" s="114"/>
      <c r="G2" s="114"/>
      <c r="H2" s="114"/>
    </row>
    <row r="3" spans="1:8" ht="30" customHeight="1" thickBot="1" x14ac:dyDescent="0.2">
      <c r="A3" s="115" t="s">
        <v>127</v>
      </c>
      <c r="B3" s="116" t="s">
        <v>128</v>
      </c>
      <c r="C3" s="117"/>
      <c r="D3" s="116" t="s">
        <v>129</v>
      </c>
      <c r="E3" s="287" t="s">
        <v>130</v>
      </c>
      <c r="F3" s="288"/>
      <c r="G3" s="288"/>
      <c r="H3" s="289"/>
    </row>
    <row r="4" spans="1:8" ht="30" customHeight="1" x14ac:dyDescent="0.15">
      <c r="A4" s="131" t="s">
        <v>135</v>
      </c>
      <c r="B4" s="132">
        <v>1.1000000000000001</v>
      </c>
      <c r="C4" s="132"/>
      <c r="D4" s="134">
        <v>1.1000000000000001</v>
      </c>
      <c r="E4" s="135" t="s">
        <v>301</v>
      </c>
      <c r="F4" s="136"/>
      <c r="G4" s="136"/>
      <c r="H4" s="137"/>
    </row>
    <row r="5" spans="1:8" ht="30" customHeight="1" x14ac:dyDescent="0.15">
      <c r="A5" s="118" t="s">
        <v>131</v>
      </c>
      <c r="B5" s="119">
        <v>9.5500000000000007</v>
      </c>
      <c r="C5" s="120" t="s">
        <v>132</v>
      </c>
      <c r="D5" s="121">
        <f>+B5/2</f>
        <v>4.7750000000000004</v>
      </c>
      <c r="E5" s="122"/>
      <c r="F5" s="123"/>
      <c r="G5" s="123"/>
      <c r="H5" s="124"/>
    </row>
    <row r="6" spans="1:8" ht="30" customHeight="1" x14ac:dyDescent="0.15">
      <c r="A6" s="125" t="s">
        <v>133</v>
      </c>
      <c r="B6" s="126">
        <v>1.59</v>
      </c>
      <c r="C6" s="127" t="s">
        <v>138</v>
      </c>
      <c r="D6" s="126"/>
      <c r="E6" s="128"/>
      <c r="F6" s="129"/>
      <c r="G6" s="129"/>
      <c r="H6" s="130"/>
    </row>
    <row r="7" spans="1:8" ht="30" customHeight="1" x14ac:dyDescent="0.15">
      <c r="A7" s="118"/>
      <c r="B7" s="119" t="s">
        <v>342</v>
      </c>
      <c r="C7" s="120" t="s">
        <v>139</v>
      </c>
      <c r="D7" s="121">
        <f>ROUNDDOWN(B6*0.565/2,4)</f>
        <v>0.4491</v>
      </c>
      <c r="E7" s="122"/>
      <c r="F7" s="123"/>
      <c r="G7" s="123"/>
      <c r="H7" s="124"/>
    </row>
    <row r="8" spans="1:8" ht="30" customHeight="1" x14ac:dyDescent="0.15">
      <c r="A8" s="131" t="s">
        <v>134</v>
      </c>
      <c r="B8" s="132">
        <v>18.3</v>
      </c>
      <c r="C8" s="133" t="s">
        <v>132</v>
      </c>
      <c r="D8" s="134">
        <f>+B8/2</f>
        <v>9.15</v>
      </c>
      <c r="E8" s="135"/>
      <c r="F8" s="136"/>
      <c r="G8" s="136"/>
      <c r="H8" s="137"/>
    </row>
    <row r="9" spans="1:8" ht="30" customHeight="1" x14ac:dyDescent="0.15">
      <c r="A9" s="131" t="s">
        <v>136</v>
      </c>
      <c r="B9" s="132">
        <v>0.36</v>
      </c>
      <c r="C9" s="132"/>
      <c r="D9" s="134">
        <f>+B9</f>
        <v>0.36</v>
      </c>
      <c r="E9" s="135" t="s">
        <v>302</v>
      </c>
      <c r="F9" s="136"/>
      <c r="G9" s="136"/>
      <c r="H9" s="137"/>
    </row>
    <row r="10" spans="1:8" ht="30" customHeight="1" x14ac:dyDescent="0.15">
      <c r="A10" s="131"/>
      <c r="B10" s="132"/>
      <c r="C10" s="132"/>
      <c r="D10" s="132"/>
      <c r="E10" s="135"/>
      <c r="F10" s="136"/>
      <c r="G10" s="136"/>
      <c r="H10" s="137"/>
    </row>
    <row r="11" spans="1:8" ht="30" customHeight="1" thickBot="1" x14ac:dyDescent="0.2">
      <c r="A11" s="138" t="s">
        <v>137</v>
      </c>
      <c r="B11" s="139">
        <f>+SUM(B5:B10)</f>
        <v>29.8</v>
      </c>
      <c r="C11" s="139"/>
      <c r="D11" s="140">
        <f>+SUM(D4:D10)</f>
        <v>15.834099999999999</v>
      </c>
      <c r="E11" s="141" t="s">
        <v>138</v>
      </c>
      <c r="F11" s="142"/>
      <c r="G11" s="142"/>
      <c r="H11" s="143"/>
    </row>
    <row r="13" spans="1:8" x14ac:dyDescent="0.15">
      <c r="A13" s="198" t="s">
        <v>343</v>
      </c>
    </row>
    <row r="14" spans="1:8" x14ac:dyDescent="0.15">
      <c r="A14" s="49" t="s">
        <v>344</v>
      </c>
    </row>
  </sheetData>
  <mergeCells count="2">
    <mergeCell ref="A1:H1"/>
    <mergeCell ref="E3:H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&amp;CＰ－２－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8"/>
  <sheetViews>
    <sheetView workbookViewId="0">
      <selection activeCell="J7" sqref="J7"/>
    </sheetView>
  </sheetViews>
  <sheetFormatPr defaultRowHeight="14.25" x14ac:dyDescent="0.15"/>
  <cols>
    <col min="1" max="1" width="2.375" style="49" customWidth="1"/>
    <col min="2" max="2" width="7" style="49" customWidth="1"/>
    <col min="3" max="3" width="6.25" style="49" customWidth="1"/>
    <col min="4" max="4" width="18.5" style="49" customWidth="1"/>
    <col min="5" max="5" width="24" style="49" customWidth="1"/>
    <col min="6" max="6" width="7.125" style="49" customWidth="1"/>
    <col min="7" max="7" width="6.25" style="49" customWidth="1"/>
    <col min="8" max="8" width="17.375" style="49" customWidth="1"/>
  </cols>
  <sheetData>
    <row r="1" spans="2:8" ht="17.25" x14ac:dyDescent="0.15">
      <c r="B1" s="48" t="s">
        <v>241</v>
      </c>
      <c r="C1" s="48"/>
      <c r="G1" s="48"/>
    </row>
    <row r="3" spans="2:8" x14ac:dyDescent="0.15">
      <c r="C3" s="313" t="s">
        <v>242</v>
      </c>
      <c r="D3" s="283"/>
      <c r="G3" s="313" t="s">
        <v>243</v>
      </c>
      <c r="H3" s="283"/>
    </row>
    <row r="4" spans="2:8" ht="15" thickBot="1" x14ac:dyDescent="0.2">
      <c r="E4" s="174" t="s">
        <v>244</v>
      </c>
    </row>
    <row r="5" spans="2:8" x14ac:dyDescent="0.15">
      <c r="B5" s="290" t="s">
        <v>245</v>
      </c>
      <c r="C5" s="292"/>
      <c r="D5" s="293"/>
      <c r="E5" s="175"/>
      <c r="F5" s="290" t="s">
        <v>246</v>
      </c>
      <c r="G5" s="292"/>
      <c r="H5" s="293"/>
    </row>
    <row r="6" spans="2:8" x14ac:dyDescent="0.15">
      <c r="B6" s="291"/>
      <c r="C6" s="294"/>
      <c r="D6" s="295"/>
      <c r="F6" s="291"/>
      <c r="G6" s="294"/>
      <c r="H6" s="295"/>
    </row>
    <row r="7" spans="2:8" x14ac:dyDescent="0.15">
      <c r="B7" s="291"/>
      <c r="C7" s="294"/>
      <c r="D7" s="295"/>
      <c r="E7" s="176" t="s">
        <v>247</v>
      </c>
      <c r="F7" s="291"/>
      <c r="G7" s="294"/>
      <c r="H7" s="295"/>
    </row>
    <row r="8" spans="2:8" x14ac:dyDescent="0.15">
      <c r="B8" s="291"/>
      <c r="C8" s="294"/>
      <c r="D8" s="295"/>
      <c r="F8" s="291"/>
      <c r="G8" s="294"/>
      <c r="H8" s="295"/>
    </row>
    <row r="9" spans="2:8" x14ac:dyDescent="0.15">
      <c r="B9" s="291"/>
      <c r="C9" s="294"/>
      <c r="D9" s="295"/>
      <c r="F9" s="291"/>
      <c r="G9" s="294"/>
      <c r="H9" s="295"/>
    </row>
    <row r="10" spans="2:8" x14ac:dyDescent="0.15">
      <c r="B10" s="291"/>
      <c r="C10" s="294"/>
      <c r="D10" s="295"/>
      <c r="F10" s="291"/>
      <c r="G10" s="294"/>
      <c r="H10" s="295"/>
    </row>
    <row r="11" spans="2:8" x14ac:dyDescent="0.15">
      <c r="B11" s="291"/>
      <c r="C11" s="296"/>
      <c r="D11" s="297"/>
      <c r="E11" s="177"/>
      <c r="F11" s="291"/>
      <c r="G11" s="296"/>
      <c r="H11" s="297"/>
    </row>
    <row r="12" spans="2:8" x14ac:dyDescent="0.15">
      <c r="B12" s="291"/>
      <c r="C12" s="178"/>
      <c r="D12" s="179"/>
      <c r="F12" s="291"/>
      <c r="G12" s="178"/>
      <c r="H12" s="179"/>
    </row>
    <row r="13" spans="2:8" x14ac:dyDescent="0.15">
      <c r="B13" s="291"/>
      <c r="C13" s="178"/>
      <c r="D13" s="180"/>
      <c r="F13" s="291"/>
      <c r="G13" s="178"/>
      <c r="H13" s="180"/>
    </row>
    <row r="14" spans="2:8" x14ac:dyDescent="0.15">
      <c r="B14" s="291"/>
      <c r="C14" s="178"/>
      <c r="D14" s="181"/>
      <c r="F14" s="291"/>
      <c r="G14" s="178"/>
      <c r="H14" s="181"/>
    </row>
    <row r="15" spans="2:8" x14ac:dyDescent="0.15">
      <c r="B15" s="291"/>
      <c r="C15" s="298" t="s">
        <v>248</v>
      </c>
      <c r="D15" s="299"/>
      <c r="F15" s="291"/>
      <c r="G15" s="298" t="s">
        <v>248</v>
      </c>
      <c r="H15" s="299"/>
    </row>
    <row r="16" spans="2:8" x14ac:dyDescent="0.15">
      <c r="B16" s="291"/>
      <c r="C16" s="182"/>
      <c r="D16" s="183"/>
      <c r="F16" s="291"/>
      <c r="G16" s="182"/>
      <c r="H16" s="183"/>
    </row>
    <row r="17" spans="2:8" x14ac:dyDescent="0.15">
      <c r="B17" s="291"/>
      <c r="C17" s="184"/>
      <c r="D17" s="181"/>
      <c r="F17" s="291"/>
      <c r="G17" s="184"/>
      <c r="H17" s="181"/>
    </row>
    <row r="18" spans="2:8" x14ac:dyDescent="0.15">
      <c r="B18" s="291"/>
      <c r="C18" s="298" t="s">
        <v>249</v>
      </c>
      <c r="D18" s="299"/>
      <c r="F18" s="291"/>
      <c r="G18" s="298" t="s">
        <v>249</v>
      </c>
      <c r="H18" s="299"/>
    </row>
    <row r="19" spans="2:8" x14ac:dyDescent="0.15">
      <c r="B19" s="291"/>
      <c r="C19" s="166"/>
      <c r="D19" s="183"/>
      <c r="F19" s="291"/>
      <c r="G19" s="166"/>
      <c r="H19" s="183"/>
    </row>
    <row r="20" spans="2:8" x14ac:dyDescent="0.15">
      <c r="B20" s="291"/>
      <c r="C20" s="184"/>
      <c r="D20" s="181"/>
      <c r="F20" s="291"/>
      <c r="G20" s="184"/>
      <c r="H20" s="181"/>
    </row>
    <row r="21" spans="2:8" x14ac:dyDescent="0.15">
      <c r="B21" s="291"/>
      <c r="C21" s="298" t="s">
        <v>250</v>
      </c>
      <c r="D21" s="299"/>
      <c r="F21" s="291"/>
      <c r="G21" s="298" t="s">
        <v>250</v>
      </c>
      <c r="H21" s="299"/>
    </row>
    <row r="22" spans="2:8" x14ac:dyDescent="0.15">
      <c r="B22" s="291"/>
      <c r="C22" s="184"/>
      <c r="D22" s="181"/>
      <c r="F22" s="291"/>
      <c r="G22" s="184"/>
      <c r="H22" s="181"/>
    </row>
    <row r="23" spans="2:8" x14ac:dyDescent="0.15">
      <c r="B23" s="291"/>
      <c r="C23" s="184"/>
      <c r="D23" s="181"/>
      <c r="F23" s="291"/>
      <c r="G23" s="184"/>
      <c r="H23" s="181"/>
    </row>
    <row r="24" spans="2:8" x14ac:dyDescent="0.15">
      <c r="B24" s="291"/>
      <c r="C24" s="185"/>
      <c r="D24" s="186"/>
      <c r="F24" s="291"/>
      <c r="G24" s="185"/>
      <c r="H24" s="186"/>
    </row>
    <row r="25" spans="2:8" x14ac:dyDescent="0.15">
      <c r="B25" s="291"/>
      <c r="C25" s="300" t="s">
        <v>251</v>
      </c>
      <c r="D25" s="303" t="s">
        <v>252</v>
      </c>
      <c r="E25" s="175"/>
      <c r="F25" s="291"/>
      <c r="G25" s="300" t="s">
        <v>251</v>
      </c>
      <c r="H25" s="303" t="s">
        <v>253</v>
      </c>
    </row>
    <row r="26" spans="2:8" x14ac:dyDescent="0.15">
      <c r="B26" s="291"/>
      <c r="C26" s="301"/>
      <c r="D26" s="304"/>
      <c r="F26" s="291"/>
      <c r="G26" s="301"/>
      <c r="H26" s="304"/>
    </row>
    <row r="27" spans="2:8" x14ac:dyDescent="0.15">
      <c r="B27" s="291"/>
      <c r="C27" s="301"/>
      <c r="D27" s="304"/>
      <c r="F27" s="187">
        <v>1</v>
      </c>
      <c r="G27" s="301"/>
      <c r="H27" s="304"/>
    </row>
    <row r="28" spans="2:8" ht="15" thickBot="1" x14ac:dyDescent="0.2">
      <c r="B28" s="291"/>
      <c r="C28" s="301"/>
      <c r="D28" s="304"/>
      <c r="F28" s="188"/>
      <c r="G28" s="301"/>
      <c r="H28" s="306"/>
    </row>
    <row r="29" spans="2:8" x14ac:dyDescent="0.15">
      <c r="B29" s="291"/>
      <c r="C29" s="301"/>
      <c r="D29" s="304"/>
      <c r="F29" s="307" t="s">
        <v>244</v>
      </c>
      <c r="G29" s="301"/>
      <c r="H29" s="310" t="s">
        <v>254</v>
      </c>
    </row>
    <row r="30" spans="2:8" x14ac:dyDescent="0.15">
      <c r="B30" s="291"/>
      <c r="C30" s="301"/>
      <c r="D30" s="304"/>
      <c r="F30" s="308"/>
      <c r="G30" s="301"/>
      <c r="H30" s="311"/>
    </row>
    <row r="31" spans="2:8" x14ac:dyDescent="0.15">
      <c r="B31" s="291"/>
      <c r="C31" s="301"/>
      <c r="D31" s="304"/>
      <c r="F31" s="308"/>
      <c r="G31" s="301"/>
      <c r="H31" s="311"/>
    </row>
    <row r="32" spans="2:8" x14ac:dyDescent="0.15">
      <c r="B32" s="291"/>
      <c r="C32" s="301"/>
      <c r="D32" s="305"/>
      <c r="E32" s="177"/>
      <c r="F32" s="308"/>
      <c r="G32" s="301"/>
      <c r="H32" s="312"/>
    </row>
    <row r="33" spans="2:7" x14ac:dyDescent="0.15">
      <c r="B33" s="291"/>
      <c r="C33" s="301"/>
      <c r="D33" s="303" t="s">
        <v>255</v>
      </c>
      <c r="F33" s="308"/>
      <c r="G33" s="301"/>
    </row>
    <row r="34" spans="2:7" x14ac:dyDescent="0.15">
      <c r="B34" s="291"/>
      <c r="C34" s="301"/>
      <c r="D34" s="304"/>
      <c r="F34" s="308"/>
      <c r="G34" s="301"/>
    </row>
    <row r="35" spans="2:7" x14ac:dyDescent="0.15">
      <c r="B35" s="291"/>
      <c r="C35" s="301"/>
      <c r="D35" s="304"/>
      <c r="F35" s="308"/>
      <c r="G35" s="301"/>
    </row>
    <row r="36" spans="2:7" x14ac:dyDescent="0.15">
      <c r="B36" s="291"/>
      <c r="C36" s="301"/>
      <c r="D36" s="304"/>
      <c r="F36" s="308"/>
      <c r="G36" s="301"/>
    </row>
    <row r="37" spans="2:7" x14ac:dyDescent="0.15">
      <c r="B37" s="189">
        <v>1</v>
      </c>
      <c r="C37" s="301"/>
      <c r="D37" s="304"/>
      <c r="F37" s="308"/>
      <c r="G37" s="301"/>
    </row>
    <row r="38" spans="2:7" ht="15" thickBot="1" x14ac:dyDescent="0.2">
      <c r="B38" s="190"/>
      <c r="C38" s="302"/>
      <c r="D38" s="306"/>
      <c r="F38" s="309"/>
      <c r="G38" s="302"/>
    </row>
  </sheetData>
  <mergeCells count="19">
    <mergeCell ref="D33:D38"/>
    <mergeCell ref="C3:D3"/>
    <mergeCell ref="G3:H3"/>
    <mergeCell ref="B5:B36"/>
    <mergeCell ref="C5:D11"/>
    <mergeCell ref="F5:F26"/>
    <mergeCell ref="G5:H11"/>
    <mergeCell ref="C15:D15"/>
    <mergeCell ref="G15:H15"/>
    <mergeCell ref="C18:D18"/>
    <mergeCell ref="G18:H18"/>
    <mergeCell ref="C21:D21"/>
    <mergeCell ref="G21:H21"/>
    <mergeCell ref="C25:C38"/>
    <mergeCell ref="D25:D32"/>
    <mergeCell ref="G25:G38"/>
    <mergeCell ref="H25:H28"/>
    <mergeCell ref="F29:F38"/>
    <mergeCell ref="H29:H3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&amp;CＰ－３－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66"/>
  <sheetViews>
    <sheetView view="pageLayout" topLeftCell="A4" zoomScaleNormal="100" workbookViewId="0">
      <selection activeCell="J7" sqref="J7"/>
    </sheetView>
  </sheetViews>
  <sheetFormatPr defaultRowHeight="13.5" x14ac:dyDescent="0.15"/>
  <cols>
    <col min="1" max="1" width="3" customWidth="1"/>
    <col min="3" max="3" width="11.5" customWidth="1"/>
    <col min="4" max="4" width="9.5" customWidth="1"/>
    <col min="5" max="5" width="9.625" customWidth="1"/>
    <col min="6" max="6" width="11.25" customWidth="1"/>
    <col min="7" max="7" width="9.25" customWidth="1"/>
    <col min="8" max="8" width="10.125" customWidth="1"/>
    <col min="9" max="9" width="13.125" customWidth="1"/>
  </cols>
  <sheetData>
    <row r="1" spans="2:9" ht="17.25" x14ac:dyDescent="0.15">
      <c r="B1" s="48" t="s">
        <v>24</v>
      </c>
      <c r="I1" s="222" t="s">
        <v>266</v>
      </c>
    </row>
    <row r="2" spans="2:9" ht="14.25" x14ac:dyDescent="0.15">
      <c r="B2" s="49" t="s">
        <v>42</v>
      </c>
      <c r="C2" s="49"/>
      <c r="D2" s="50" t="s">
        <v>55</v>
      </c>
      <c r="E2" s="51">
        <f>+表紙!G26</f>
        <v>27800</v>
      </c>
      <c r="F2" s="52" t="s">
        <v>22</v>
      </c>
      <c r="G2" s="51">
        <f>+表紙!D27</f>
        <v>22900</v>
      </c>
      <c r="H2" s="52" t="s">
        <v>21</v>
      </c>
      <c r="I2" s="53">
        <f>+表紙!D33</f>
        <v>0.15834100000000001</v>
      </c>
    </row>
    <row r="3" spans="2:9" ht="15" thickBot="1" x14ac:dyDescent="0.2">
      <c r="B3" s="60" t="s">
        <v>43</v>
      </c>
      <c r="C3" s="60"/>
      <c r="D3" s="61"/>
      <c r="E3" s="50"/>
      <c r="F3" s="61"/>
      <c r="G3" s="52"/>
      <c r="H3" s="53"/>
    </row>
    <row r="4" spans="2:9" ht="27.75" thickBot="1" x14ac:dyDescent="0.2">
      <c r="B4" s="73" t="s">
        <v>20</v>
      </c>
      <c r="C4" s="75"/>
      <c r="D4" s="30" t="s">
        <v>267</v>
      </c>
      <c r="E4" s="30" t="s">
        <v>268</v>
      </c>
      <c r="F4" s="30" t="s">
        <v>269</v>
      </c>
      <c r="G4" s="280" t="s">
        <v>25</v>
      </c>
      <c r="H4" s="281" t="s">
        <v>6</v>
      </c>
      <c r="I4" s="224" t="s">
        <v>270</v>
      </c>
    </row>
    <row r="5" spans="2:9" ht="14.25" x14ac:dyDescent="0.15">
      <c r="B5" s="62" t="s">
        <v>7</v>
      </c>
      <c r="C5" s="17" t="s">
        <v>0</v>
      </c>
      <c r="D5" s="33">
        <v>8.1000000000000003E-2</v>
      </c>
      <c r="E5" s="63">
        <f>+E2</f>
        <v>27800</v>
      </c>
      <c r="F5" s="74">
        <f>+I2</f>
        <v>0.15834100000000001</v>
      </c>
      <c r="G5" s="18">
        <f>+D5*E5*F5</f>
        <v>356.55226380000005</v>
      </c>
      <c r="H5" s="228">
        <f>ROUNDUP(G5+G6,0)</f>
        <v>451</v>
      </c>
      <c r="I5" s="225"/>
    </row>
    <row r="6" spans="2:9" ht="14.25" x14ac:dyDescent="0.15">
      <c r="B6" s="65"/>
      <c r="C6" s="8" t="s">
        <v>1</v>
      </c>
      <c r="D6" s="29">
        <v>2.5999999999999999E-2</v>
      </c>
      <c r="E6" s="6">
        <f>+G2</f>
        <v>22900</v>
      </c>
      <c r="F6" s="8">
        <f>+I2</f>
        <v>0.15834100000000001</v>
      </c>
      <c r="G6" s="4">
        <f>+D6*E6*F6</f>
        <v>94.2762314</v>
      </c>
      <c r="H6" s="229"/>
      <c r="I6" s="112"/>
    </row>
    <row r="7" spans="2:9" ht="14.25" x14ac:dyDescent="0.15">
      <c r="B7" s="62" t="s">
        <v>8</v>
      </c>
      <c r="C7" s="17" t="s">
        <v>0</v>
      </c>
      <c r="D7" s="59">
        <v>6.6000000000000003E-2</v>
      </c>
      <c r="E7" s="16">
        <f>$E$5</f>
        <v>27800</v>
      </c>
      <c r="F7" s="9">
        <f>$F$5</f>
        <v>0.15834100000000001</v>
      </c>
      <c r="G7" s="18">
        <f t="shared" ref="G7:G28" si="0">+D7*E7*F7</f>
        <v>290.52406680000007</v>
      </c>
      <c r="H7" s="228">
        <f t="shared" ref="H7" si="1">ROUNDUP(G7+G8,0)</f>
        <v>367</v>
      </c>
      <c r="I7" s="226"/>
    </row>
    <row r="8" spans="2:9" ht="14.25" x14ac:dyDescent="0.15">
      <c r="B8" s="65"/>
      <c r="C8" s="8" t="s">
        <v>1</v>
      </c>
      <c r="D8" s="29">
        <v>2.1000000000000001E-2</v>
      </c>
      <c r="E8" s="5">
        <f>$E$6</f>
        <v>22900</v>
      </c>
      <c r="F8" s="8">
        <f>$F$6</f>
        <v>0.15834100000000001</v>
      </c>
      <c r="G8" s="4">
        <f t="shared" si="0"/>
        <v>76.146186900000004</v>
      </c>
      <c r="H8" s="229"/>
      <c r="I8" s="112"/>
    </row>
    <row r="9" spans="2:9" ht="14.25" x14ac:dyDescent="0.15">
      <c r="B9" s="62" t="s">
        <v>9</v>
      </c>
      <c r="C9" s="17" t="s">
        <v>0</v>
      </c>
      <c r="D9" s="39">
        <v>0.1</v>
      </c>
      <c r="E9" s="16">
        <f t="shared" ref="E9" si="2">$E$5</f>
        <v>27800</v>
      </c>
      <c r="F9" s="9">
        <f t="shared" ref="F9" si="3">$F$5</f>
        <v>0.15834100000000001</v>
      </c>
      <c r="G9" s="18">
        <f t="shared" si="0"/>
        <v>440.18798000000004</v>
      </c>
      <c r="H9" s="228">
        <f t="shared" ref="H9" si="4">ROUNDUP(G9+G10,0)</f>
        <v>571</v>
      </c>
      <c r="I9" s="226"/>
    </row>
    <row r="10" spans="2:9" ht="14.25" x14ac:dyDescent="0.15">
      <c r="B10" s="65"/>
      <c r="C10" s="8" t="s">
        <v>1</v>
      </c>
      <c r="D10" s="26">
        <v>3.5999999999999997E-2</v>
      </c>
      <c r="E10" s="5">
        <f t="shared" ref="E10" si="5">$E$6</f>
        <v>22900</v>
      </c>
      <c r="F10" s="8">
        <f t="shared" ref="F10" si="6">$F$6</f>
        <v>0.15834100000000001</v>
      </c>
      <c r="G10" s="4">
        <f t="shared" si="0"/>
        <v>130.53632039999999</v>
      </c>
      <c r="H10" s="229"/>
      <c r="I10" s="112"/>
    </row>
    <row r="11" spans="2:9" ht="14.25" x14ac:dyDescent="0.15">
      <c r="B11" s="62" t="s">
        <v>10</v>
      </c>
      <c r="C11" s="17" t="s">
        <v>0</v>
      </c>
      <c r="D11" s="39">
        <v>8.5999999999999993E-2</v>
      </c>
      <c r="E11" s="16">
        <f t="shared" ref="E11" si="7">$E$5</f>
        <v>27800</v>
      </c>
      <c r="F11" s="9">
        <f t="shared" ref="F11" si="8">$F$5</f>
        <v>0.15834100000000001</v>
      </c>
      <c r="G11" s="18">
        <f t="shared" si="0"/>
        <v>378.56166279999997</v>
      </c>
      <c r="H11" s="228">
        <f t="shared" ref="H11" si="9">ROUNDUP(G11+G12,0)</f>
        <v>491</v>
      </c>
      <c r="I11" s="226"/>
    </row>
    <row r="12" spans="2:9" ht="14.25" x14ac:dyDescent="0.15">
      <c r="B12" s="65"/>
      <c r="C12" s="8" t="s">
        <v>1</v>
      </c>
      <c r="D12" s="26">
        <v>3.1E-2</v>
      </c>
      <c r="E12" s="5">
        <f t="shared" ref="E12" si="10">$E$6</f>
        <v>22900</v>
      </c>
      <c r="F12" s="8">
        <f t="shared" ref="F12" si="11">$F$6</f>
        <v>0.15834100000000001</v>
      </c>
      <c r="G12" s="4">
        <f t="shared" si="0"/>
        <v>112.4062759</v>
      </c>
      <c r="H12" s="229"/>
      <c r="I12" s="112"/>
    </row>
    <row r="13" spans="2:9" ht="14.25" x14ac:dyDescent="0.15">
      <c r="B13" s="62" t="s">
        <v>11</v>
      </c>
      <c r="C13" s="17" t="s">
        <v>0</v>
      </c>
      <c r="D13" s="39">
        <v>9.0999999999999998E-2</v>
      </c>
      <c r="E13" s="16">
        <f t="shared" ref="E13" si="12">$E$5</f>
        <v>27800</v>
      </c>
      <c r="F13" s="9">
        <f t="shared" ref="F13" si="13">$F$5</f>
        <v>0.15834100000000001</v>
      </c>
      <c r="G13" s="18">
        <f t="shared" si="0"/>
        <v>400.5710618</v>
      </c>
      <c r="H13" s="228">
        <f t="shared" ref="H13" si="14">ROUNDUP(G13+G14,0)</f>
        <v>506</v>
      </c>
      <c r="I13" s="226"/>
    </row>
    <row r="14" spans="2:9" ht="14.25" x14ac:dyDescent="0.15">
      <c r="B14" s="65"/>
      <c r="C14" s="8" t="s">
        <v>1</v>
      </c>
      <c r="D14" s="26">
        <v>2.9000000000000001E-2</v>
      </c>
      <c r="E14" s="5">
        <f t="shared" ref="E14" si="15">$E$6</f>
        <v>22900</v>
      </c>
      <c r="F14" s="8">
        <f t="shared" ref="F14" si="16">$F$6</f>
        <v>0.15834100000000001</v>
      </c>
      <c r="G14" s="4">
        <f t="shared" si="0"/>
        <v>105.15425810000001</v>
      </c>
      <c r="H14" s="229"/>
      <c r="I14" s="112"/>
    </row>
    <row r="15" spans="2:9" ht="14.25" x14ac:dyDescent="0.15">
      <c r="B15" s="62" t="s">
        <v>12</v>
      </c>
      <c r="C15" s="17" t="s">
        <v>0</v>
      </c>
      <c r="D15" s="39">
        <v>7.5999999999999998E-2</v>
      </c>
      <c r="E15" s="16">
        <f t="shared" ref="E15" si="17">$E$5</f>
        <v>27800</v>
      </c>
      <c r="F15" s="9">
        <f t="shared" ref="F15" si="18">$F$5</f>
        <v>0.15834100000000001</v>
      </c>
      <c r="G15" s="18">
        <f t="shared" si="0"/>
        <v>334.54286479999996</v>
      </c>
      <c r="H15" s="228">
        <f t="shared" ref="H15" si="19">ROUNDUP(G15+G16,0)</f>
        <v>422</v>
      </c>
      <c r="I15" s="226"/>
    </row>
    <row r="16" spans="2:9" ht="14.25" x14ac:dyDescent="0.15">
      <c r="B16" s="65"/>
      <c r="C16" s="8" t="s">
        <v>1</v>
      </c>
      <c r="D16" s="26">
        <v>2.4E-2</v>
      </c>
      <c r="E16" s="5">
        <f t="shared" ref="E16" si="20">$E$6</f>
        <v>22900</v>
      </c>
      <c r="F16" s="8">
        <f t="shared" ref="F16" si="21">$F$6</f>
        <v>0.15834100000000001</v>
      </c>
      <c r="G16" s="4">
        <f t="shared" si="0"/>
        <v>87.02421360000001</v>
      </c>
      <c r="H16" s="229"/>
      <c r="I16" s="112"/>
    </row>
    <row r="17" spans="2:9" ht="14.25" x14ac:dyDescent="0.15">
      <c r="B17" s="62" t="s">
        <v>13</v>
      </c>
      <c r="C17" s="17" t="s">
        <v>0</v>
      </c>
      <c r="D17" s="39">
        <v>0.11</v>
      </c>
      <c r="E17" s="16">
        <f t="shared" ref="E17" si="22">$E$5</f>
        <v>27800</v>
      </c>
      <c r="F17" s="9">
        <f t="shared" ref="F17" si="23">$F$5</f>
        <v>0.15834100000000001</v>
      </c>
      <c r="G17" s="18">
        <f t="shared" si="0"/>
        <v>484.20677800000004</v>
      </c>
      <c r="H17" s="228">
        <f t="shared" ref="H17" si="24">ROUNDUP(G17+G18,0)</f>
        <v>626</v>
      </c>
      <c r="I17" s="226"/>
    </row>
    <row r="18" spans="2:9" ht="14.25" x14ac:dyDescent="0.15">
      <c r="B18" s="65"/>
      <c r="C18" s="8" t="s">
        <v>1</v>
      </c>
      <c r="D18" s="26">
        <v>3.9E-2</v>
      </c>
      <c r="E18" s="5">
        <f t="shared" ref="E18" si="25">$E$6</f>
        <v>22900</v>
      </c>
      <c r="F18" s="8">
        <f t="shared" ref="F18" si="26">$F$6</f>
        <v>0.15834100000000001</v>
      </c>
      <c r="G18" s="4">
        <f t="shared" si="0"/>
        <v>141.41434710000001</v>
      </c>
      <c r="H18" s="229"/>
      <c r="I18" s="112"/>
    </row>
    <row r="19" spans="2:9" ht="14.25" x14ac:dyDescent="0.15">
      <c r="B19" s="62" t="s">
        <v>14</v>
      </c>
      <c r="C19" s="17" t="s">
        <v>0</v>
      </c>
      <c r="D19" s="39">
        <v>9.6000000000000002E-2</v>
      </c>
      <c r="E19" s="16">
        <f t="shared" ref="E19" si="27">$E$5</f>
        <v>27800</v>
      </c>
      <c r="F19" s="9">
        <f t="shared" ref="F19" si="28">$F$5</f>
        <v>0.15834100000000001</v>
      </c>
      <c r="G19" s="18">
        <f t="shared" si="0"/>
        <v>422.58046080000008</v>
      </c>
      <c r="H19" s="228">
        <f t="shared" ref="H19" si="29">ROUNDUP(G19+G20,0)</f>
        <v>546</v>
      </c>
      <c r="I19" s="226"/>
    </row>
    <row r="20" spans="2:9" ht="14.25" x14ac:dyDescent="0.15">
      <c r="B20" s="65"/>
      <c r="C20" s="8" t="s">
        <v>1</v>
      </c>
      <c r="D20" s="26">
        <v>3.4000000000000002E-2</v>
      </c>
      <c r="E20" s="5">
        <f t="shared" ref="E20" si="30">$E$6</f>
        <v>22900</v>
      </c>
      <c r="F20" s="8">
        <f t="shared" ref="F20" si="31">$F$6</f>
        <v>0.15834100000000001</v>
      </c>
      <c r="G20" s="4">
        <f t="shared" si="0"/>
        <v>123.28430260000002</v>
      </c>
      <c r="H20" s="229"/>
      <c r="I20" s="112"/>
    </row>
    <row r="21" spans="2:9" ht="14.25" x14ac:dyDescent="0.15">
      <c r="B21" s="62" t="s">
        <v>15</v>
      </c>
      <c r="C21" s="17" t="s">
        <v>0</v>
      </c>
      <c r="D21" s="39">
        <v>8.6999999999999994E-2</v>
      </c>
      <c r="E21" s="16">
        <f t="shared" ref="E21" si="32">$E$5</f>
        <v>27800</v>
      </c>
      <c r="F21" s="9">
        <f t="shared" ref="F21" si="33">$F$5</f>
        <v>0.15834100000000001</v>
      </c>
      <c r="G21" s="18">
        <f t="shared" si="0"/>
        <v>382.96354259999998</v>
      </c>
      <c r="H21" s="228">
        <f t="shared" ref="H21" si="34">ROUNDUP(G21+G22,0)</f>
        <v>492</v>
      </c>
      <c r="I21" s="226"/>
    </row>
    <row r="22" spans="2:9" ht="14.25" x14ac:dyDescent="0.15">
      <c r="B22" s="65"/>
      <c r="C22" s="8" t="s">
        <v>1</v>
      </c>
      <c r="D22" s="26">
        <v>0.03</v>
      </c>
      <c r="E22" s="5">
        <f t="shared" ref="E22" si="35">$E$6</f>
        <v>22900</v>
      </c>
      <c r="F22" s="8">
        <f t="shared" ref="F22" si="36">$F$6</f>
        <v>0.15834100000000001</v>
      </c>
      <c r="G22" s="4">
        <f t="shared" si="0"/>
        <v>108.78026700000001</v>
      </c>
      <c r="H22" s="229"/>
      <c r="I22" s="112"/>
    </row>
    <row r="23" spans="2:9" ht="14.25" x14ac:dyDescent="0.15">
      <c r="B23" s="62" t="s">
        <v>16</v>
      </c>
      <c r="C23" s="17" t="s">
        <v>0</v>
      </c>
      <c r="D23" s="39">
        <v>7.1999999999999995E-2</v>
      </c>
      <c r="E23" s="16">
        <f t="shared" ref="E23" si="37">$E$5</f>
        <v>27800</v>
      </c>
      <c r="F23" s="9">
        <f t="shared" ref="F23" si="38">$F$5</f>
        <v>0.15834100000000001</v>
      </c>
      <c r="G23" s="18">
        <f t="shared" si="0"/>
        <v>316.93534560000001</v>
      </c>
      <c r="H23" s="228">
        <f t="shared" ref="H23" si="39">ROUNDUP(G23+G24,0)</f>
        <v>408</v>
      </c>
      <c r="I23" s="226"/>
    </row>
    <row r="24" spans="2:9" ht="14.25" x14ac:dyDescent="0.15">
      <c r="B24" s="65"/>
      <c r="C24" s="8" t="s">
        <v>1</v>
      </c>
      <c r="D24" s="26">
        <v>2.5000000000000001E-2</v>
      </c>
      <c r="E24" s="5">
        <f t="shared" ref="E24" si="40">$E$6</f>
        <v>22900</v>
      </c>
      <c r="F24" s="8">
        <f t="shared" ref="F24" si="41">$F$6</f>
        <v>0.15834100000000001</v>
      </c>
      <c r="G24" s="4">
        <f t="shared" si="0"/>
        <v>90.650222500000012</v>
      </c>
      <c r="H24" s="229"/>
      <c r="I24" s="112"/>
    </row>
    <row r="25" spans="2:9" ht="14.25" x14ac:dyDescent="0.15">
      <c r="B25" s="62" t="s">
        <v>17</v>
      </c>
      <c r="C25" s="17" t="s">
        <v>0</v>
      </c>
      <c r="D25" s="39">
        <v>5.8999999999999997E-2</v>
      </c>
      <c r="E25" s="16">
        <f t="shared" ref="E25" si="42">$E$5</f>
        <v>27800</v>
      </c>
      <c r="F25" s="9">
        <f t="shared" ref="F25" si="43">$F$5</f>
        <v>0.15834100000000001</v>
      </c>
      <c r="G25" s="18">
        <f t="shared" si="0"/>
        <v>259.71090820000001</v>
      </c>
      <c r="H25" s="228">
        <f t="shared" ref="H25" si="44">ROUNDUP(G25+G26,0)</f>
        <v>336</v>
      </c>
      <c r="I25" s="226"/>
    </row>
    <row r="26" spans="2:9" ht="14.25" x14ac:dyDescent="0.15">
      <c r="B26" s="65"/>
      <c r="C26" s="8" t="s">
        <v>1</v>
      </c>
      <c r="D26" s="26">
        <v>2.1000000000000001E-2</v>
      </c>
      <c r="E26" s="5">
        <f t="shared" ref="E26" si="45">$E$6</f>
        <v>22900</v>
      </c>
      <c r="F26" s="8">
        <f t="shared" ref="F26" si="46">$F$6</f>
        <v>0.15834100000000001</v>
      </c>
      <c r="G26" s="4">
        <f t="shared" si="0"/>
        <v>76.146186900000004</v>
      </c>
      <c r="H26" s="229"/>
      <c r="I26" s="112"/>
    </row>
    <row r="27" spans="2:9" ht="14.25" x14ac:dyDescent="0.15">
      <c r="B27" s="62" t="s">
        <v>18</v>
      </c>
      <c r="C27" s="17" t="s">
        <v>0</v>
      </c>
      <c r="D27" s="39">
        <v>4.3999999999999997E-2</v>
      </c>
      <c r="E27" s="16">
        <f t="shared" ref="E27" si="47">$E$5</f>
        <v>27800</v>
      </c>
      <c r="F27" s="9">
        <f t="shared" ref="F27" si="48">$F$5</f>
        <v>0.15834100000000001</v>
      </c>
      <c r="G27" s="18">
        <f t="shared" si="0"/>
        <v>193.68271119999997</v>
      </c>
      <c r="H27" s="228">
        <f t="shared" ref="H27" si="49">ROUNDUP(G27+G28,0)</f>
        <v>252</v>
      </c>
      <c r="I27" s="226"/>
    </row>
    <row r="28" spans="2:9" ht="15" thickBot="1" x14ac:dyDescent="0.2">
      <c r="B28" s="67"/>
      <c r="C28" s="35" t="s">
        <v>1</v>
      </c>
      <c r="D28" s="36">
        <v>1.6E-2</v>
      </c>
      <c r="E28" s="68">
        <f t="shared" ref="E28" si="50">$E$6</f>
        <v>22900</v>
      </c>
      <c r="F28" s="35">
        <f t="shared" ref="F28" si="51">$F$6</f>
        <v>0.15834100000000001</v>
      </c>
      <c r="G28" s="223">
        <f t="shared" si="0"/>
        <v>58.016142400000007</v>
      </c>
      <c r="H28" s="230"/>
      <c r="I28" s="227"/>
    </row>
    <row r="29" spans="2:9" ht="14.25" thickBot="1" x14ac:dyDescent="0.2"/>
    <row r="30" spans="2:9" ht="27.75" thickBot="1" x14ac:dyDescent="0.2">
      <c r="B30" s="73" t="s">
        <v>19</v>
      </c>
      <c r="C30" s="71"/>
      <c r="D30" s="30" t="s">
        <v>3</v>
      </c>
      <c r="E30" s="30" t="s">
        <v>126</v>
      </c>
      <c r="F30" s="30" t="s">
        <v>2</v>
      </c>
      <c r="G30" s="72" t="s">
        <v>25</v>
      </c>
      <c r="H30" s="231" t="s">
        <v>6</v>
      </c>
      <c r="I30" s="224" t="s">
        <v>270</v>
      </c>
    </row>
    <row r="31" spans="2:9" ht="14.25" x14ac:dyDescent="0.15">
      <c r="B31" s="62" t="s">
        <v>7</v>
      </c>
      <c r="C31" s="17" t="s">
        <v>0</v>
      </c>
      <c r="D31" s="33">
        <v>0.13</v>
      </c>
      <c r="E31" s="63">
        <f t="shared" ref="E31:E53" si="52">$E$5</f>
        <v>27800</v>
      </c>
      <c r="F31" s="74">
        <f>+I2</f>
        <v>0.15834100000000001</v>
      </c>
      <c r="G31" s="18">
        <f t="shared" ref="G31:G54" si="53">+D31*E31*F31</f>
        <v>572.24437399999999</v>
      </c>
      <c r="H31" s="80">
        <f>ROUNDUP(G31+G32,0)</f>
        <v>721</v>
      </c>
      <c r="I31" s="225"/>
    </row>
    <row r="32" spans="2:9" ht="14.25" x14ac:dyDescent="0.15">
      <c r="B32" s="65"/>
      <c r="C32" s="8" t="s">
        <v>1</v>
      </c>
      <c r="D32" s="29">
        <v>4.1000000000000002E-2</v>
      </c>
      <c r="E32" s="6">
        <f t="shared" ref="E32:E54" si="54">$E$6</f>
        <v>22900</v>
      </c>
      <c r="F32" s="8">
        <f>$F$6</f>
        <v>0.15834100000000001</v>
      </c>
      <c r="G32" s="4">
        <f t="shared" si="53"/>
        <v>148.66636490000002</v>
      </c>
      <c r="H32" s="81"/>
      <c r="I32" s="112"/>
    </row>
    <row r="33" spans="2:9" ht="14.25" x14ac:dyDescent="0.15">
      <c r="B33" s="62" t="s">
        <v>8</v>
      </c>
      <c r="C33" s="17" t="s">
        <v>0</v>
      </c>
      <c r="D33" s="59">
        <v>0.11</v>
      </c>
      <c r="E33" s="16">
        <f t="shared" si="52"/>
        <v>27800</v>
      </c>
      <c r="F33" s="9">
        <f>$F$5</f>
        <v>0.15834100000000001</v>
      </c>
      <c r="G33" s="18">
        <f t="shared" si="53"/>
        <v>484.20677800000004</v>
      </c>
      <c r="H33" s="80">
        <f t="shared" ref="H33" si="55">ROUNDUP(G33+G34,0)</f>
        <v>612</v>
      </c>
      <c r="I33" s="226"/>
    </row>
    <row r="34" spans="2:9" ht="14.25" x14ac:dyDescent="0.15">
      <c r="B34" s="65"/>
      <c r="C34" s="8" t="s">
        <v>1</v>
      </c>
      <c r="D34" s="29">
        <v>3.5000000000000003E-2</v>
      </c>
      <c r="E34" s="5">
        <f t="shared" si="54"/>
        <v>22900</v>
      </c>
      <c r="F34" s="8">
        <f>$F$6</f>
        <v>0.15834100000000001</v>
      </c>
      <c r="G34" s="4">
        <f t="shared" si="53"/>
        <v>126.91031150000002</v>
      </c>
      <c r="H34" s="81"/>
      <c r="I34" s="112"/>
    </row>
    <row r="35" spans="2:9" ht="14.25" x14ac:dyDescent="0.15">
      <c r="B35" s="62" t="s">
        <v>9</v>
      </c>
      <c r="C35" s="17" t="s">
        <v>0</v>
      </c>
      <c r="D35" s="39">
        <v>0.13</v>
      </c>
      <c r="E35" s="16">
        <f t="shared" si="52"/>
        <v>27800</v>
      </c>
      <c r="F35" s="9">
        <f t="shared" ref="F35" si="56">$F$5</f>
        <v>0.15834100000000001</v>
      </c>
      <c r="G35" s="18">
        <f t="shared" si="53"/>
        <v>572.24437399999999</v>
      </c>
      <c r="H35" s="80">
        <f t="shared" ref="H35" si="57">ROUNDUP(G35+G36,0)</f>
        <v>721</v>
      </c>
      <c r="I35" s="226"/>
    </row>
    <row r="36" spans="2:9" ht="14.25" x14ac:dyDescent="0.15">
      <c r="B36" s="65"/>
      <c r="C36" s="8" t="s">
        <v>1</v>
      </c>
      <c r="D36" s="26">
        <v>4.1000000000000002E-2</v>
      </c>
      <c r="E36" s="5">
        <f t="shared" si="54"/>
        <v>22900</v>
      </c>
      <c r="F36" s="8">
        <f t="shared" ref="F36" si="58">$F$6</f>
        <v>0.15834100000000001</v>
      </c>
      <c r="G36" s="4">
        <f t="shared" si="53"/>
        <v>148.66636490000002</v>
      </c>
      <c r="H36" s="81"/>
      <c r="I36" s="112"/>
    </row>
    <row r="37" spans="2:9" ht="14.25" x14ac:dyDescent="0.15">
      <c r="B37" s="62" t="s">
        <v>10</v>
      </c>
      <c r="C37" s="17" t="s">
        <v>0</v>
      </c>
      <c r="D37" s="39">
        <v>0.11</v>
      </c>
      <c r="E37" s="16">
        <f t="shared" si="52"/>
        <v>27800</v>
      </c>
      <c r="F37" s="9">
        <f t="shared" ref="F37" si="59">$F$5</f>
        <v>0.15834100000000001</v>
      </c>
      <c r="G37" s="18">
        <f t="shared" si="53"/>
        <v>484.20677800000004</v>
      </c>
      <c r="H37" s="80">
        <f t="shared" ref="H37" si="60">ROUNDUP(G37+G38,0)</f>
        <v>612</v>
      </c>
      <c r="I37" s="226"/>
    </row>
    <row r="38" spans="2:9" ht="14.25" x14ac:dyDescent="0.15">
      <c r="B38" s="65"/>
      <c r="C38" s="8" t="s">
        <v>1</v>
      </c>
      <c r="D38" s="26">
        <v>3.5000000000000003E-2</v>
      </c>
      <c r="E38" s="5">
        <f t="shared" si="54"/>
        <v>22900</v>
      </c>
      <c r="F38" s="8">
        <f t="shared" ref="F38" si="61">$F$6</f>
        <v>0.15834100000000001</v>
      </c>
      <c r="G38" s="4">
        <f t="shared" si="53"/>
        <v>126.91031150000002</v>
      </c>
      <c r="H38" s="81"/>
      <c r="I38" s="112"/>
    </row>
    <row r="39" spans="2:9" ht="14.25" x14ac:dyDescent="0.15">
      <c r="B39" s="70" t="s">
        <v>11</v>
      </c>
      <c r="C39" s="23" t="s">
        <v>0</v>
      </c>
      <c r="D39" s="24">
        <v>0.13</v>
      </c>
      <c r="E39" s="16">
        <f t="shared" si="52"/>
        <v>27800</v>
      </c>
      <c r="F39" s="9">
        <f t="shared" ref="F39" si="62">$F$5</f>
        <v>0.15834100000000001</v>
      </c>
      <c r="G39" s="18">
        <f t="shared" si="53"/>
        <v>572.24437399999999</v>
      </c>
      <c r="H39" s="80">
        <f t="shared" ref="H39" si="63">ROUNDUP(G39+G40,0)</f>
        <v>725</v>
      </c>
      <c r="I39" s="226"/>
    </row>
    <row r="40" spans="2:9" ht="14.25" x14ac:dyDescent="0.15">
      <c r="B40" s="65"/>
      <c r="C40" s="8" t="s">
        <v>1</v>
      </c>
      <c r="D40" s="26">
        <v>4.2000000000000003E-2</v>
      </c>
      <c r="E40" s="5">
        <f t="shared" si="54"/>
        <v>22900</v>
      </c>
      <c r="F40" s="8">
        <f t="shared" ref="F40" si="64">$F$6</f>
        <v>0.15834100000000001</v>
      </c>
      <c r="G40" s="4">
        <f t="shared" si="53"/>
        <v>152.29237380000001</v>
      </c>
      <c r="H40" s="81"/>
      <c r="I40" s="112"/>
    </row>
    <row r="41" spans="2:9" ht="14.25" x14ac:dyDescent="0.15">
      <c r="B41" s="62" t="s">
        <v>12</v>
      </c>
      <c r="C41" s="17" t="s">
        <v>0</v>
      </c>
      <c r="D41" s="39">
        <v>0.11</v>
      </c>
      <c r="E41" s="16">
        <f t="shared" si="52"/>
        <v>27800</v>
      </c>
      <c r="F41" s="9">
        <f t="shared" ref="F41" si="65">$F$5</f>
        <v>0.15834100000000001</v>
      </c>
      <c r="G41" s="18">
        <f t="shared" si="53"/>
        <v>484.20677800000004</v>
      </c>
      <c r="H41" s="80">
        <f t="shared" ref="H41" si="66">ROUNDUP(G41+G42,0)</f>
        <v>612</v>
      </c>
      <c r="I41" s="226"/>
    </row>
    <row r="42" spans="2:9" ht="14.25" x14ac:dyDescent="0.15">
      <c r="B42" s="65"/>
      <c r="C42" s="8" t="s">
        <v>1</v>
      </c>
      <c r="D42" s="26">
        <v>3.5000000000000003E-2</v>
      </c>
      <c r="E42" s="5">
        <f t="shared" si="54"/>
        <v>22900</v>
      </c>
      <c r="F42" s="8">
        <f t="shared" ref="F42" si="67">$F$6</f>
        <v>0.15834100000000001</v>
      </c>
      <c r="G42" s="4">
        <f t="shared" si="53"/>
        <v>126.91031150000002</v>
      </c>
      <c r="H42" s="81"/>
      <c r="I42" s="112"/>
    </row>
    <row r="43" spans="2:9" ht="14.25" x14ac:dyDescent="0.15">
      <c r="B43" s="62" t="s">
        <v>13</v>
      </c>
      <c r="C43" s="17" t="s">
        <v>0</v>
      </c>
      <c r="D43" s="39">
        <v>0.13</v>
      </c>
      <c r="E43" s="16">
        <f t="shared" si="52"/>
        <v>27800</v>
      </c>
      <c r="F43" s="9">
        <f t="shared" ref="F43" si="68">$F$5</f>
        <v>0.15834100000000001</v>
      </c>
      <c r="G43" s="18">
        <f t="shared" si="53"/>
        <v>572.24437399999999</v>
      </c>
      <c r="H43" s="80">
        <f t="shared" ref="H43" si="69">ROUNDUP(G43+G44,0)</f>
        <v>725</v>
      </c>
      <c r="I43" s="226"/>
    </row>
    <row r="44" spans="2:9" ht="14.25" x14ac:dyDescent="0.15">
      <c r="B44" s="65"/>
      <c r="C44" s="8" t="s">
        <v>1</v>
      </c>
      <c r="D44" s="26">
        <v>4.2000000000000003E-2</v>
      </c>
      <c r="E44" s="5">
        <f t="shared" si="54"/>
        <v>22900</v>
      </c>
      <c r="F44" s="8">
        <f t="shared" ref="F44" si="70">$F$6</f>
        <v>0.15834100000000001</v>
      </c>
      <c r="G44" s="4">
        <f t="shared" si="53"/>
        <v>152.29237380000001</v>
      </c>
      <c r="H44" s="81"/>
      <c r="I44" s="112"/>
    </row>
    <row r="45" spans="2:9" ht="14.25" x14ac:dyDescent="0.15">
      <c r="B45" s="62" t="s">
        <v>14</v>
      </c>
      <c r="C45" s="17" t="s">
        <v>0</v>
      </c>
      <c r="D45" s="39">
        <v>0.11</v>
      </c>
      <c r="E45" s="16">
        <f t="shared" si="52"/>
        <v>27800</v>
      </c>
      <c r="F45" s="9">
        <f t="shared" ref="F45" si="71">$F$5</f>
        <v>0.15834100000000001</v>
      </c>
      <c r="G45" s="18">
        <f t="shared" si="53"/>
        <v>484.20677800000004</v>
      </c>
      <c r="H45" s="80">
        <f t="shared" ref="H45" si="72">ROUNDUP(G45+G46,0)</f>
        <v>612</v>
      </c>
      <c r="I45" s="226"/>
    </row>
    <row r="46" spans="2:9" ht="14.25" x14ac:dyDescent="0.15">
      <c r="B46" s="65"/>
      <c r="C46" s="8" t="s">
        <v>1</v>
      </c>
      <c r="D46" s="26">
        <v>3.5000000000000003E-2</v>
      </c>
      <c r="E46" s="5">
        <f t="shared" si="54"/>
        <v>22900</v>
      </c>
      <c r="F46" s="8">
        <f t="shared" ref="F46" si="73">$F$6</f>
        <v>0.15834100000000001</v>
      </c>
      <c r="G46" s="4">
        <f t="shared" si="53"/>
        <v>126.91031150000002</v>
      </c>
      <c r="H46" s="81"/>
      <c r="I46" s="112"/>
    </row>
    <row r="47" spans="2:9" ht="14.25" x14ac:dyDescent="0.15">
      <c r="B47" s="62" t="s">
        <v>15</v>
      </c>
      <c r="C47" s="17" t="s">
        <v>0</v>
      </c>
      <c r="D47" s="39">
        <v>0.13</v>
      </c>
      <c r="E47" s="16">
        <f t="shared" si="52"/>
        <v>27800</v>
      </c>
      <c r="F47" s="9">
        <f t="shared" ref="F47" si="74">$F$5</f>
        <v>0.15834100000000001</v>
      </c>
      <c r="G47" s="18">
        <f t="shared" si="53"/>
        <v>572.24437399999999</v>
      </c>
      <c r="H47" s="80">
        <f t="shared" ref="H47" si="75">ROUNDUP(G47+G48,0)</f>
        <v>729</v>
      </c>
      <c r="I47" s="226"/>
    </row>
    <row r="48" spans="2:9" ht="14.25" x14ac:dyDescent="0.15">
      <c r="B48" s="65"/>
      <c r="C48" s="8" t="s">
        <v>1</v>
      </c>
      <c r="D48" s="26">
        <v>4.2999999999999997E-2</v>
      </c>
      <c r="E48" s="5">
        <f t="shared" si="54"/>
        <v>22900</v>
      </c>
      <c r="F48" s="8">
        <f t="shared" ref="F48" si="76">$F$6</f>
        <v>0.15834100000000001</v>
      </c>
      <c r="G48" s="4">
        <f t="shared" si="53"/>
        <v>155.9183827</v>
      </c>
      <c r="H48" s="81"/>
      <c r="I48" s="112"/>
    </row>
    <row r="49" spans="2:10" ht="14.25" x14ac:dyDescent="0.15">
      <c r="B49" s="62" t="s">
        <v>16</v>
      </c>
      <c r="C49" s="17" t="s">
        <v>0</v>
      </c>
      <c r="D49" s="39">
        <v>0.11</v>
      </c>
      <c r="E49" s="16">
        <f t="shared" si="52"/>
        <v>27800</v>
      </c>
      <c r="F49" s="9">
        <f t="shared" ref="F49" si="77">$F$5</f>
        <v>0.15834100000000001</v>
      </c>
      <c r="G49" s="18">
        <f t="shared" si="53"/>
        <v>484.20677800000004</v>
      </c>
      <c r="H49" s="80">
        <f t="shared" ref="H49" si="78">ROUNDUP(G49+G50,0)</f>
        <v>615</v>
      </c>
      <c r="I49" s="226"/>
    </row>
    <row r="50" spans="2:10" ht="14.25" x14ac:dyDescent="0.15">
      <c r="B50" s="65"/>
      <c r="C50" s="8" t="s">
        <v>1</v>
      </c>
      <c r="D50" s="26">
        <v>3.5999999999999997E-2</v>
      </c>
      <c r="E50" s="5">
        <f t="shared" si="54"/>
        <v>22900</v>
      </c>
      <c r="F50" s="8">
        <f t="shared" ref="F50" si="79">$F$6</f>
        <v>0.15834100000000001</v>
      </c>
      <c r="G50" s="4">
        <f t="shared" si="53"/>
        <v>130.53632039999999</v>
      </c>
      <c r="H50" s="81"/>
      <c r="I50" s="112"/>
    </row>
    <row r="51" spans="2:10" ht="14.25" x14ac:dyDescent="0.15">
      <c r="B51" s="62" t="s">
        <v>17</v>
      </c>
      <c r="C51" s="17" t="s">
        <v>0</v>
      </c>
      <c r="D51" s="39">
        <v>0.13</v>
      </c>
      <c r="E51" s="16">
        <f t="shared" si="52"/>
        <v>27800</v>
      </c>
      <c r="F51" s="9">
        <f t="shared" ref="F51" si="80">$F$5</f>
        <v>0.15834100000000001</v>
      </c>
      <c r="G51" s="18">
        <f t="shared" si="53"/>
        <v>572.24437399999999</v>
      </c>
      <c r="H51" s="80">
        <f t="shared" ref="H51" si="81">ROUNDUP(G51+G52,0)</f>
        <v>721</v>
      </c>
      <c r="I51" s="226"/>
    </row>
    <row r="52" spans="2:10" ht="14.25" x14ac:dyDescent="0.15">
      <c r="B52" s="65"/>
      <c r="C52" s="8" t="s">
        <v>1</v>
      </c>
      <c r="D52" s="26">
        <v>4.1000000000000002E-2</v>
      </c>
      <c r="E52" s="5">
        <f t="shared" si="54"/>
        <v>22900</v>
      </c>
      <c r="F52" s="8">
        <f t="shared" ref="F52" si="82">$F$6</f>
        <v>0.15834100000000001</v>
      </c>
      <c r="G52" s="4">
        <f t="shared" si="53"/>
        <v>148.66636490000002</v>
      </c>
      <c r="H52" s="81"/>
      <c r="I52" s="112"/>
    </row>
    <row r="53" spans="2:10" ht="14.25" x14ac:dyDescent="0.15">
      <c r="B53" s="62" t="s">
        <v>18</v>
      </c>
      <c r="C53" s="17" t="s">
        <v>0</v>
      </c>
      <c r="D53" s="39">
        <v>9.0999999999999998E-2</v>
      </c>
      <c r="E53" s="16">
        <f t="shared" si="52"/>
        <v>27800</v>
      </c>
      <c r="F53" s="9">
        <f t="shared" ref="F53" si="83">$F$5</f>
        <v>0.15834100000000001</v>
      </c>
      <c r="G53" s="18">
        <f t="shared" si="53"/>
        <v>400.5710618</v>
      </c>
      <c r="H53" s="80">
        <f t="shared" ref="H53" si="84">ROUNDUP(G53+G54,0)</f>
        <v>503</v>
      </c>
      <c r="I53" s="226"/>
    </row>
    <row r="54" spans="2:10" ht="15" thickBot="1" x14ac:dyDescent="0.2">
      <c r="B54" s="67"/>
      <c r="C54" s="35" t="s">
        <v>1</v>
      </c>
      <c r="D54" s="36">
        <v>2.8000000000000001E-2</v>
      </c>
      <c r="E54" s="68">
        <f t="shared" si="54"/>
        <v>22900</v>
      </c>
      <c r="F54" s="35">
        <f t="shared" ref="F54" si="85">$F$6</f>
        <v>0.15834100000000001</v>
      </c>
      <c r="G54" s="223">
        <f t="shared" si="53"/>
        <v>101.52824920000002</v>
      </c>
      <c r="H54" s="82"/>
      <c r="I54" s="227"/>
    </row>
    <row r="55" spans="2:10" x14ac:dyDescent="0.15">
      <c r="D55" s="11" t="s">
        <v>23</v>
      </c>
      <c r="E55" s="11"/>
      <c r="J55" s="10"/>
    </row>
    <row r="56" spans="2:10" x14ac:dyDescent="0.15">
      <c r="C56" t="s">
        <v>4</v>
      </c>
      <c r="D56" s="2">
        <v>0.84099999999999997</v>
      </c>
      <c r="F56" s="1"/>
      <c r="G56" s="12"/>
      <c r="H56" s="13"/>
      <c r="J56" s="10"/>
    </row>
    <row r="57" spans="2:10" x14ac:dyDescent="0.15">
      <c r="C57" s="3" t="s">
        <v>5</v>
      </c>
      <c r="D57" s="7">
        <v>0.159</v>
      </c>
      <c r="F57" s="14"/>
      <c r="G57" s="10"/>
      <c r="H57" s="13"/>
    </row>
    <row r="66" spans="5:5" x14ac:dyDescent="0.15">
      <c r="E66" s="1"/>
    </row>
  </sheetData>
  <phoneticPr fontI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&amp;CＰ－４－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2"/>
  <sheetViews>
    <sheetView view="pageLayout" zoomScaleNormal="100" workbookViewId="0">
      <selection activeCell="J7" sqref="J7"/>
    </sheetView>
  </sheetViews>
  <sheetFormatPr defaultRowHeight="13.5" x14ac:dyDescent="0.15"/>
  <cols>
    <col min="1" max="1" width="11" customWidth="1"/>
    <col min="2" max="2" width="10.625" customWidth="1"/>
    <col min="3" max="3" width="11.25" customWidth="1"/>
    <col min="4" max="4" width="8.75" customWidth="1"/>
    <col min="5" max="5" width="9.625" customWidth="1"/>
    <col min="6" max="6" width="11.25" customWidth="1"/>
    <col min="7" max="7" width="9.25" customWidth="1"/>
    <col min="8" max="8" width="11.375" customWidth="1"/>
  </cols>
  <sheetData>
    <row r="1" spans="1:8" ht="20.100000000000001" customHeight="1" x14ac:dyDescent="0.15">
      <c r="A1" s="48" t="s">
        <v>26</v>
      </c>
      <c r="B1" s="15"/>
      <c r="H1" s="176" t="s">
        <v>266</v>
      </c>
    </row>
    <row r="2" spans="1:8" ht="20.100000000000001" customHeight="1" x14ac:dyDescent="0.15">
      <c r="A2" s="49" t="s">
        <v>42</v>
      </c>
      <c r="B2" s="49"/>
      <c r="C2" s="52" t="s">
        <v>22</v>
      </c>
      <c r="D2" s="51">
        <f>+表紙!D27</f>
        <v>22900</v>
      </c>
      <c r="E2" s="50" t="s">
        <v>55</v>
      </c>
      <c r="F2" s="51">
        <f>+表紙!G26</f>
        <v>27800</v>
      </c>
      <c r="G2" s="52" t="s">
        <v>21</v>
      </c>
      <c r="H2" s="53">
        <f>+表紙!D33</f>
        <v>0.15834100000000001</v>
      </c>
    </row>
    <row r="3" spans="1:8" ht="20.100000000000001" customHeight="1" x14ac:dyDescent="0.15">
      <c r="A3" s="49" t="s">
        <v>37</v>
      </c>
      <c r="D3" s="20"/>
      <c r="E3" s="19"/>
      <c r="F3" s="20"/>
      <c r="G3" s="21"/>
      <c r="H3" s="22"/>
    </row>
    <row r="4" spans="1:8" ht="14.25" thickBot="1" x14ac:dyDescent="0.2">
      <c r="A4" s="15" t="s">
        <v>31</v>
      </c>
      <c r="D4" s="20"/>
      <c r="E4" s="19"/>
      <c r="F4" s="20"/>
      <c r="G4" s="21"/>
      <c r="H4" s="22"/>
    </row>
    <row r="5" spans="1:8" ht="43.5" thickBot="1" x14ac:dyDescent="0.2">
      <c r="A5" s="54" t="s">
        <v>28</v>
      </c>
      <c r="B5" s="55" t="s">
        <v>27</v>
      </c>
      <c r="C5" s="56" t="s">
        <v>40</v>
      </c>
      <c r="D5" s="56" t="s">
        <v>262</v>
      </c>
      <c r="E5" s="56" t="s">
        <v>263</v>
      </c>
      <c r="F5" s="56" t="s">
        <v>264</v>
      </c>
      <c r="G5" s="57" t="s">
        <v>41</v>
      </c>
      <c r="H5" s="58" t="s">
        <v>261</v>
      </c>
    </row>
    <row r="6" spans="1:8" ht="17.25" x14ac:dyDescent="0.15">
      <c r="A6" s="315" t="s">
        <v>29</v>
      </c>
      <c r="B6" s="17" t="s">
        <v>30</v>
      </c>
      <c r="C6" s="32" t="s">
        <v>0</v>
      </c>
      <c r="D6" s="201">
        <v>1.4999999999999999E-2</v>
      </c>
      <c r="E6" s="202">
        <f>+F2</f>
        <v>27800</v>
      </c>
      <c r="F6" s="203">
        <f>+H2</f>
        <v>0.15834100000000001</v>
      </c>
      <c r="G6" s="204">
        <f>+D6*E6*F6</f>
        <v>66.028197000000006</v>
      </c>
      <c r="H6" s="46">
        <f>ROUNDUP(G6+G7,0)</f>
        <v>67</v>
      </c>
    </row>
    <row r="7" spans="1:8" ht="14.25" x14ac:dyDescent="0.15">
      <c r="A7" s="315"/>
      <c r="B7" s="8"/>
      <c r="C7" s="28"/>
      <c r="D7" s="205"/>
      <c r="E7" s="206"/>
      <c r="F7" s="207"/>
      <c r="G7" s="208"/>
      <c r="H7" s="44"/>
    </row>
    <row r="8" spans="1:8" ht="17.25" x14ac:dyDescent="0.15">
      <c r="A8" s="315"/>
      <c r="B8" s="318" t="s">
        <v>32</v>
      </c>
      <c r="C8" s="27" t="s">
        <v>0</v>
      </c>
      <c r="D8" s="209">
        <v>0.02</v>
      </c>
      <c r="E8" s="148">
        <f>$E$6</f>
        <v>27800</v>
      </c>
      <c r="F8" s="210">
        <f>$F$6</f>
        <v>0.15834100000000001</v>
      </c>
      <c r="G8" s="211">
        <f>+D8*E8*F8</f>
        <v>88.037596000000008</v>
      </c>
      <c r="H8" s="47">
        <f>ROUNDUP(G8+G9,0)</f>
        <v>89</v>
      </c>
    </row>
    <row r="9" spans="1:8" ht="14.25" x14ac:dyDescent="0.15">
      <c r="A9" s="315"/>
      <c r="B9" s="318"/>
      <c r="C9" s="28"/>
      <c r="D9" s="205"/>
      <c r="E9" s="149"/>
      <c r="F9" s="207"/>
      <c r="G9" s="208"/>
      <c r="H9" s="44"/>
    </row>
    <row r="10" spans="1:8" ht="17.25" x14ac:dyDescent="0.15">
      <c r="A10" s="315"/>
      <c r="B10" s="318"/>
      <c r="C10" s="27"/>
      <c r="D10" s="212"/>
      <c r="E10" s="148"/>
      <c r="F10" s="210"/>
      <c r="G10" s="211"/>
      <c r="H10" s="47"/>
    </row>
    <row r="11" spans="1:8" ht="14.25" x14ac:dyDescent="0.15">
      <c r="A11" s="317"/>
      <c r="B11" s="318"/>
      <c r="C11" s="28"/>
      <c r="D11" s="213"/>
      <c r="E11" s="149"/>
      <c r="F11" s="207"/>
      <c r="G11" s="208"/>
      <c r="H11" s="44"/>
    </row>
    <row r="12" spans="1:8" ht="17.25" x14ac:dyDescent="0.15">
      <c r="A12" s="314" t="s">
        <v>36</v>
      </c>
      <c r="B12" s="23" t="s">
        <v>30</v>
      </c>
      <c r="C12" s="27" t="s">
        <v>0</v>
      </c>
      <c r="D12" s="212">
        <v>2.7E-2</v>
      </c>
      <c r="E12" s="148">
        <f t="shared" ref="E12" si="0">$E$6</f>
        <v>27800</v>
      </c>
      <c r="F12" s="210">
        <f t="shared" ref="F12" si="1">$F$6</f>
        <v>0.15834100000000001</v>
      </c>
      <c r="G12" s="211">
        <f t="shared" ref="G12" si="2">+D12*E12*F12</f>
        <v>118.85075460000002</v>
      </c>
      <c r="H12" s="47">
        <f t="shared" ref="H12" si="3">ROUNDUP(G12+G13,0)</f>
        <v>119</v>
      </c>
    </row>
    <row r="13" spans="1:8" ht="14.25" x14ac:dyDescent="0.15">
      <c r="A13" s="315"/>
      <c r="B13" s="8"/>
      <c r="C13" s="28"/>
      <c r="D13" s="213"/>
      <c r="E13" s="149"/>
      <c r="F13" s="207"/>
      <c r="G13" s="208"/>
      <c r="H13" s="44"/>
    </row>
    <row r="14" spans="1:8" ht="17.25" x14ac:dyDescent="0.15">
      <c r="A14" s="315"/>
      <c r="B14" s="318" t="s">
        <v>32</v>
      </c>
      <c r="C14" s="27" t="s">
        <v>0</v>
      </c>
      <c r="D14" s="212">
        <v>3.2000000000000001E-2</v>
      </c>
      <c r="E14" s="148">
        <f t="shared" ref="E14" si="4">$E$6</f>
        <v>27800</v>
      </c>
      <c r="F14" s="210">
        <f t="shared" ref="F14" si="5">$F$6</f>
        <v>0.15834100000000001</v>
      </c>
      <c r="G14" s="211">
        <f t="shared" ref="G14" si="6">+D14*E14*F14</f>
        <v>140.86015360000002</v>
      </c>
      <c r="H14" s="47">
        <f t="shared" ref="H14" si="7">ROUNDUP(G14+G15,0)</f>
        <v>141</v>
      </c>
    </row>
    <row r="15" spans="1:8" ht="14.25" x14ac:dyDescent="0.15">
      <c r="A15" s="315"/>
      <c r="B15" s="318"/>
      <c r="C15" s="28"/>
      <c r="D15" s="213"/>
      <c r="E15" s="149"/>
      <c r="F15" s="207"/>
      <c r="G15" s="208"/>
      <c r="H15" s="44"/>
    </row>
    <row r="16" spans="1:8" ht="17.25" x14ac:dyDescent="0.15">
      <c r="A16" s="315"/>
      <c r="B16" s="318" t="s">
        <v>33</v>
      </c>
      <c r="C16" s="27" t="s">
        <v>0</v>
      </c>
      <c r="D16" s="212">
        <v>3.6999999999999998E-2</v>
      </c>
      <c r="E16" s="148">
        <f t="shared" ref="E16" si="8">$E$6</f>
        <v>27800</v>
      </c>
      <c r="F16" s="210">
        <f t="shared" ref="F16" si="9">$F$6</f>
        <v>0.15834100000000001</v>
      </c>
      <c r="G16" s="211">
        <f t="shared" ref="G16" si="10">+D16*E16*F16</f>
        <v>162.86955259999999</v>
      </c>
      <c r="H16" s="47">
        <f t="shared" ref="H16" si="11">ROUNDUP(G16+G17,0)</f>
        <v>163</v>
      </c>
    </row>
    <row r="17" spans="1:8" ht="14.25" x14ac:dyDescent="0.15">
      <c r="A17" s="315"/>
      <c r="B17" s="318"/>
      <c r="C17" s="28"/>
      <c r="D17" s="213"/>
      <c r="E17" s="149"/>
      <c r="F17" s="207"/>
      <c r="G17" s="208"/>
      <c r="H17" s="44"/>
    </row>
    <row r="18" spans="1:8" ht="17.25" x14ac:dyDescent="0.15">
      <c r="A18" s="315"/>
      <c r="B18" s="318" t="s">
        <v>34</v>
      </c>
      <c r="C18" s="27" t="s">
        <v>0</v>
      </c>
      <c r="D18" s="212">
        <v>4.2000000000000003E-2</v>
      </c>
      <c r="E18" s="148">
        <f t="shared" ref="E18" si="12">$E$6</f>
        <v>27800</v>
      </c>
      <c r="F18" s="210">
        <f t="shared" ref="F18" si="13">$F$6</f>
        <v>0.15834100000000001</v>
      </c>
      <c r="G18" s="211">
        <f t="shared" ref="G18" si="14">+D18*E18*F18</f>
        <v>184.87895160000002</v>
      </c>
      <c r="H18" s="47">
        <f t="shared" ref="H18" si="15">ROUNDUP(G18+G19,0)</f>
        <v>185</v>
      </c>
    </row>
    <row r="19" spans="1:8" ht="14.25" x14ac:dyDescent="0.15">
      <c r="A19" s="315"/>
      <c r="B19" s="318"/>
      <c r="C19" s="28"/>
      <c r="D19" s="213"/>
      <c r="E19" s="149"/>
      <c r="F19" s="207"/>
      <c r="G19" s="208"/>
      <c r="H19" s="44"/>
    </row>
    <row r="20" spans="1:8" ht="17.25" x14ac:dyDescent="0.15">
      <c r="A20" s="315"/>
      <c r="B20" s="318" t="s">
        <v>35</v>
      </c>
      <c r="C20" s="27" t="s">
        <v>0</v>
      </c>
      <c r="D20" s="212">
        <v>4.7E-2</v>
      </c>
      <c r="E20" s="148">
        <f t="shared" ref="E20" si="16">$E$6</f>
        <v>27800</v>
      </c>
      <c r="F20" s="210">
        <f t="shared" ref="F20" si="17">$F$6</f>
        <v>0.15834100000000001</v>
      </c>
      <c r="G20" s="211">
        <f t="shared" ref="G20" si="18">+D20*E20*F20</f>
        <v>206.8883506</v>
      </c>
      <c r="H20" s="47">
        <f t="shared" ref="H20" si="19">ROUNDUP(G20+G21,0)</f>
        <v>207</v>
      </c>
    </row>
    <row r="21" spans="1:8" ht="14.25" x14ac:dyDescent="0.15">
      <c r="A21" s="317"/>
      <c r="B21" s="318"/>
      <c r="C21" s="28"/>
      <c r="D21" s="213"/>
      <c r="E21" s="149"/>
      <c r="F21" s="207"/>
      <c r="G21" s="208"/>
      <c r="H21" s="44"/>
    </row>
    <row r="22" spans="1:8" ht="14.25" x14ac:dyDescent="0.15">
      <c r="A22" s="37"/>
      <c r="B22" s="38"/>
      <c r="C22" s="32"/>
      <c r="D22" s="214"/>
      <c r="E22" s="215"/>
      <c r="F22" s="144"/>
      <c r="G22" s="211"/>
      <c r="H22" s="43"/>
    </row>
    <row r="23" spans="1:8" ht="14.25" x14ac:dyDescent="0.15">
      <c r="A23" s="40" t="s">
        <v>38</v>
      </c>
      <c r="B23" s="41"/>
      <c r="C23" s="28"/>
      <c r="D23" s="213"/>
      <c r="E23" s="149"/>
      <c r="F23" s="207"/>
      <c r="G23" s="208"/>
      <c r="H23" s="44"/>
    </row>
    <row r="24" spans="1:8" ht="17.25" x14ac:dyDescent="0.15">
      <c r="A24" s="314" t="s">
        <v>39</v>
      </c>
      <c r="B24" s="23" t="s">
        <v>30</v>
      </c>
      <c r="C24" s="27" t="s">
        <v>0</v>
      </c>
      <c r="D24" s="212">
        <v>2.9000000000000001E-2</v>
      </c>
      <c r="E24" s="148">
        <f t="shared" ref="E24" si="20">$E$6</f>
        <v>27800</v>
      </c>
      <c r="F24" s="210">
        <f t="shared" ref="F24" si="21">$F$6</f>
        <v>0.15834100000000001</v>
      </c>
      <c r="G24" s="211">
        <f t="shared" ref="G24" si="22">+D24*E24*F24</f>
        <v>127.65451420000001</v>
      </c>
      <c r="H24" s="47">
        <f t="shared" ref="H24:H32" si="23">ROUNDUP(G24+G25,0)</f>
        <v>128</v>
      </c>
    </row>
    <row r="25" spans="1:8" ht="14.25" x14ac:dyDescent="0.15">
      <c r="A25" s="315"/>
      <c r="B25" s="8"/>
      <c r="C25" s="28"/>
      <c r="D25" s="213"/>
      <c r="E25" s="149"/>
      <c r="F25" s="207"/>
      <c r="G25" s="208"/>
      <c r="H25" s="44"/>
    </row>
    <row r="26" spans="1:8" ht="17.25" x14ac:dyDescent="0.15">
      <c r="A26" s="315"/>
      <c r="B26" s="318" t="s">
        <v>32</v>
      </c>
      <c r="C26" s="27" t="s">
        <v>0</v>
      </c>
      <c r="D26" s="212">
        <v>3.4000000000000002E-2</v>
      </c>
      <c r="E26" s="148">
        <f t="shared" ref="E26" si="24">$E$6</f>
        <v>27800</v>
      </c>
      <c r="F26" s="210">
        <f t="shared" ref="F26:F28" si="25">$F$6</f>
        <v>0.15834100000000001</v>
      </c>
      <c r="G26" s="211">
        <f t="shared" ref="G26" si="26">+D26*E26*F26</f>
        <v>149.66391320000002</v>
      </c>
      <c r="H26" s="47">
        <f t="shared" si="23"/>
        <v>150</v>
      </c>
    </row>
    <row r="27" spans="1:8" ht="14.25" x14ac:dyDescent="0.15">
      <c r="A27" s="315"/>
      <c r="B27" s="318"/>
      <c r="C27" s="28"/>
      <c r="D27" s="213"/>
      <c r="E27" s="149"/>
      <c r="F27" s="207"/>
      <c r="G27" s="208"/>
      <c r="H27" s="44"/>
    </row>
    <row r="28" spans="1:8" ht="17.25" x14ac:dyDescent="0.15">
      <c r="A28" s="315"/>
      <c r="B28" s="318" t="s">
        <v>33</v>
      </c>
      <c r="C28" s="27" t="s">
        <v>0</v>
      </c>
      <c r="D28" s="216">
        <v>3.9E-2</v>
      </c>
      <c r="E28" s="217">
        <f t="shared" ref="E28:E32" si="27">$E$6</f>
        <v>27800</v>
      </c>
      <c r="F28" s="210">
        <f t="shared" si="25"/>
        <v>0.15834100000000001</v>
      </c>
      <c r="G28" s="211">
        <f t="shared" ref="G28" si="28">+D28*E28*F28</f>
        <v>171.67331220000003</v>
      </c>
      <c r="H28" s="47">
        <f t="shared" si="23"/>
        <v>172</v>
      </c>
    </row>
    <row r="29" spans="1:8" ht="14.25" x14ac:dyDescent="0.15">
      <c r="A29" s="315"/>
      <c r="B29" s="318"/>
      <c r="C29" s="28"/>
      <c r="D29" s="205"/>
      <c r="E29" s="206"/>
      <c r="F29" s="207"/>
      <c r="G29" s="208"/>
      <c r="H29" s="44"/>
    </row>
    <row r="30" spans="1:8" ht="17.25" x14ac:dyDescent="0.15">
      <c r="A30" s="315"/>
      <c r="B30" s="318" t="s">
        <v>34</v>
      </c>
      <c r="C30" s="27" t="s">
        <v>0</v>
      </c>
      <c r="D30" s="209">
        <v>4.3999999999999997E-2</v>
      </c>
      <c r="E30" s="148">
        <f t="shared" si="27"/>
        <v>27800</v>
      </c>
      <c r="F30" s="210">
        <f>$F$6</f>
        <v>0.15834100000000001</v>
      </c>
      <c r="G30" s="211">
        <f t="shared" ref="G30" si="29">+D30*E30*F30</f>
        <v>193.68271119999997</v>
      </c>
      <c r="H30" s="47">
        <f t="shared" si="23"/>
        <v>194</v>
      </c>
    </row>
    <row r="31" spans="1:8" ht="14.25" x14ac:dyDescent="0.15">
      <c r="A31" s="315"/>
      <c r="B31" s="318"/>
      <c r="C31" s="28"/>
      <c r="D31" s="205"/>
      <c r="E31" s="149"/>
      <c r="F31" s="207"/>
      <c r="G31" s="208"/>
      <c r="H31" s="44"/>
    </row>
    <row r="32" spans="1:8" ht="17.25" x14ac:dyDescent="0.15">
      <c r="A32" s="315"/>
      <c r="B32" s="318" t="s">
        <v>35</v>
      </c>
      <c r="C32" s="27" t="s">
        <v>0</v>
      </c>
      <c r="D32" s="212">
        <v>4.9000000000000002E-2</v>
      </c>
      <c r="E32" s="148">
        <f t="shared" si="27"/>
        <v>27800</v>
      </c>
      <c r="F32" s="210">
        <f t="shared" ref="F32" si="30">$F$6</f>
        <v>0.15834100000000001</v>
      </c>
      <c r="G32" s="211">
        <f t="shared" ref="G32" si="31">+D32*E32*F32</f>
        <v>215.69211020000003</v>
      </c>
      <c r="H32" s="47">
        <f t="shared" si="23"/>
        <v>216</v>
      </c>
    </row>
    <row r="33" spans="1:8" ht="15" thickBot="1" x14ac:dyDescent="0.2">
      <c r="A33" s="316"/>
      <c r="B33" s="319"/>
      <c r="C33" s="34"/>
      <c r="D33" s="218"/>
      <c r="E33" s="219"/>
      <c r="F33" s="220"/>
      <c r="G33" s="221"/>
      <c r="H33" s="45"/>
    </row>
    <row r="35" spans="1:8" x14ac:dyDescent="0.15">
      <c r="A35" t="s">
        <v>124</v>
      </c>
    </row>
    <row r="36" spans="1:8" x14ac:dyDescent="0.15">
      <c r="A36" t="s">
        <v>265</v>
      </c>
    </row>
    <row r="42" spans="1:8" x14ac:dyDescent="0.15">
      <c r="E42" s="1"/>
    </row>
  </sheetData>
  <sheetProtection sheet="1" objects="1" scenarios="1"/>
  <mergeCells count="13">
    <mergeCell ref="A24:A33"/>
    <mergeCell ref="A12:A21"/>
    <mergeCell ref="A6:A11"/>
    <mergeCell ref="B18:B19"/>
    <mergeCell ref="B20:B21"/>
    <mergeCell ref="B26:B27"/>
    <mergeCell ref="B28:B29"/>
    <mergeCell ref="B30:B31"/>
    <mergeCell ref="B32:B33"/>
    <mergeCell ref="B8:B9"/>
    <mergeCell ref="B10:B11"/>
    <mergeCell ref="B14:B15"/>
    <mergeCell ref="B16:B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&amp;CＰ－５－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7C388-601C-4B4B-8E1F-37F1DC0B8864}">
  <dimension ref="A1:L27"/>
  <sheetViews>
    <sheetView view="pageLayout" zoomScaleNormal="100" workbookViewId="0">
      <selection activeCell="J7" sqref="J7"/>
    </sheetView>
  </sheetViews>
  <sheetFormatPr defaultRowHeight="13.5" x14ac:dyDescent="0.15"/>
  <cols>
    <col min="1" max="1" width="13.375" customWidth="1"/>
    <col min="2" max="2" width="10.625" customWidth="1"/>
    <col min="3" max="3" width="3.625" customWidth="1"/>
    <col min="4" max="4" width="10.125" customWidth="1"/>
    <col min="5" max="5" width="3.625" customWidth="1"/>
    <col min="6" max="6" width="10.625" customWidth="1"/>
    <col min="7" max="7" width="3.625" customWidth="1"/>
    <col min="8" max="8" width="10.125" customWidth="1"/>
    <col min="9" max="9" width="2.625" customWidth="1"/>
    <col min="10" max="10" width="10.625" customWidth="1"/>
    <col min="11" max="11" width="3.625" customWidth="1"/>
    <col min="12" max="12" width="10.625" customWidth="1"/>
  </cols>
  <sheetData>
    <row r="1" spans="1:12" ht="17.25" x14ac:dyDescent="0.15">
      <c r="A1" s="252" t="s">
        <v>308</v>
      </c>
    </row>
    <row r="2" spans="1:12" ht="18" thickBot="1" x14ac:dyDescent="0.2">
      <c r="A2" s="322" t="s">
        <v>309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</row>
    <row r="3" spans="1:12" ht="14.25" thickBot="1" x14ac:dyDescent="0.2">
      <c r="A3" s="324"/>
      <c r="B3" s="326" t="s">
        <v>310</v>
      </c>
      <c r="C3" s="327"/>
      <c r="D3" s="327"/>
      <c r="E3" s="328"/>
      <c r="F3" s="326" t="s">
        <v>311</v>
      </c>
      <c r="G3" s="329"/>
      <c r="H3" s="329"/>
      <c r="I3" s="330"/>
      <c r="J3" s="326" t="s">
        <v>312</v>
      </c>
      <c r="K3" s="327"/>
      <c r="L3" s="328"/>
    </row>
    <row r="4" spans="1:12" ht="15" thickBot="1" x14ac:dyDescent="0.2">
      <c r="A4" s="325"/>
      <c r="B4" s="253" t="s">
        <v>313</v>
      </c>
      <c r="C4" s="253" t="s">
        <v>314</v>
      </c>
      <c r="D4" s="254" t="s">
        <v>315</v>
      </c>
      <c r="E4" s="255"/>
      <c r="F4" s="253" t="s">
        <v>313</v>
      </c>
      <c r="G4" s="253" t="s">
        <v>314</v>
      </c>
      <c r="H4" s="254" t="s">
        <v>315</v>
      </c>
      <c r="I4" s="255"/>
      <c r="J4" s="253" t="s">
        <v>313</v>
      </c>
      <c r="K4" s="253" t="s">
        <v>314</v>
      </c>
      <c r="L4" s="253" t="s">
        <v>315</v>
      </c>
    </row>
    <row r="5" spans="1:12" ht="15" thickBot="1" x14ac:dyDescent="0.2">
      <c r="A5" s="256" t="s">
        <v>316</v>
      </c>
      <c r="B5" s="257">
        <v>3.1210000000000002E-2</v>
      </c>
      <c r="C5" s="253" t="s">
        <v>314</v>
      </c>
      <c r="D5" s="258">
        <v>3.3360000000000001E-2</v>
      </c>
      <c r="E5" s="259"/>
      <c r="F5" s="257">
        <v>3.7159999999999999E-2</v>
      </c>
      <c r="G5" s="253" t="s">
        <v>314</v>
      </c>
      <c r="H5" s="258">
        <v>3.9940000000000003E-2</v>
      </c>
      <c r="I5" s="259"/>
      <c r="J5" s="257">
        <v>8.1939999999999999E-2</v>
      </c>
      <c r="K5" s="253" t="s">
        <v>314</v>
      </c>
      <c r="L5" s="260">
        <v>8.4449999999999997E-2</v>
      </c>
    </row>
    <row r="6" spans="1:12" x14ac:dyDescent="0.15">
      <c r="A6" s="320">
        <v>3.8639999999999999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</row>
    <row r="7" spans="1:12" x14ac:dyDescent="0.15">
      <c r="A7" s="333" t="s">
        <v>317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</row>
    <row r="8" spans="1:12" x14ac:dyDescent="0.15">
      <c r="A8" s="261"/>
    </row>
    <row r="9" spans="1:12" ht="18" thickBot="1" x14ac:dyDescent="0.2">
      <c r="A9" s="334" t="s">
        <v>345</v>
      </c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</row>
    <row r="10" spans="1:12" ht="14.25" x14ac:dyDescent="0.15">
      <c r="A10" s="262" t="s">
        <v>318</v>
      </c>
      <c r="B10" s="336" t="s">
        <v>319</v>
      </c>
      <c r="C10" s="337"/>
      <c r="D10" s="336" t="s">
        <v>320</v>
      </c>
      <c r="E10" s="337"/>
      <c r="F10" s="336" t="s">
        <v>321</v>
      </c>
      <c r="G10" s="337"/>
      <c r="H10" s="336" t="s">
        <v>322</v>
      </c>
      <c r="I10" s="338"/>
      <c r="J10" s="336" t="s">
        <v>323</v>
      </c>
      <c r="K10" s="337"/>
      <c r="L10" s="263"/>
    </row>
    <row r="11" spans="1:12" ht="15" thickBot="1" x14ac:dyDescent="0.2">
      <c r="A11" s="264" t="s">
        <v>324</v>
      </c>
      <c r="B11" s="339" t="s">
        <v>325</v>
      </c>
      <c r="C11" s="340"/>
      <c r="D11" s="339" t="s">
        <v>325</v>
      </c>
      <c r="E11" s="340"/>
      <c r="F11" s="339" t="s">
        <v>325</v>
      </c>
      <c r="G11" s="340"/>
      <c r="H11" s="339" t="s">
        <v>325</v>
      </c>
      <c r="I11" s="341"/>
      <c r="J11" s="339" t="s">
        <v>326</v>
      </c>
      <c r="K11" s="340"/>
      <c r="L11" s="263"/>
    </row>
    <row r="12" spans="1:12" ht="15" thickBot="1" x14ac:dyDescent="0.2">
      <c r="A12" s="265" t="s">
        <v>327</v>
      </c>
      <c r="B12" s="266">
        <v>1.1000000000000001</v>
      </c>
      <c r="C12" s="267" t="s">
        <v>328</v>
      </c>
      <c r="D12" s="268">
        <v>4.7750000000000004</v>
      </c>
      <c r="E12" s="267">
        <v>4.4900000000000001E-3</v>
      </c>
      <c r="F12" s="268">
        <v>0.44900000000000001</v>
      </c>
      <c r="G12" s="267" t="s">
        <v>328</v>
      </c>
      <c r="H12" s="269">
        <v>9.51</v>
      </c>
      <c r="I12" s="267" t="s">
        <v>328</v>
      </c>
      <c r="J12" s="270">
        <f>+B12+D12+F12+H12</f>
        <v>15.834</v>
      </c>
      <c r="K12" s="267" t="s">
        <v>328</v>
      </c>
      <c r="L12" s="271"/>
    </row>
    <row r="13" spans="1:12" ht="15" thickBot="1" x14ac:dyDescent="0.2">
      <c r="A13" s="256" t="s">
        <v>329</v>
      </c>
      <c r="B13" s="272">
        <v>1.1000000000000001</v>
      </c>
      <c r="C13" s="273" t="s">
        <v>328</v>
      </c>
      <c r="D13" s="274">
        <v>4.8250000000000002</v>
      </c>
      <c r="E13" s="273" t="s">
        <v>328</v>
      </c>
      <c r="F13" s="274">
        <v>0.44900000000000001</v>
      </c>
      <c r="G13" s="273" t="s">
        <v>328</v>
      </c>
      <c r="H13" s="275">
        <v>9.51</v>
      </c>
      <c r="I13" s="273" t="s">
        <v>328</v>
      </c>
      <c r="J13" s="276">
        <f t="shared" ref="J13:J15" si="0">+B13+D13+F13+H13</f>
        <v>15.884</v>
      </c>
      <c r="K13" s="273" t="s">
        <v>328</v>
      </c>
      <c r="L13" s="271"/>
    </row>
    <row r="14" spans="1:12" ht="15" thickBot="1" x14ac:dyDescent="0.2">
      <c r="A14" s="256" t="s">
        <v>330</v>
      </c>
      <c r="B14" s="272">
        <v>1.1000000000000001</v>
      </c>
      <c r="C14" s="273" t="s">
        <v>328</v>
      </c>
      <c r="D14" s="274">
        <v>4.9400000000000004</v>
      </c>
      <c r="E14" s="273" t="s">
        <v>328</v>
      </c>
      <c r="F14" s="274">
        <v>0.44900000000000001</v>
      </c>
      <c r="G14" s="273" t="s">
        <v>328</v>
      </c>
      <c r="H14" s="275">
        <v>9.51</v>
      </c>
      <c r="I14" s="273" t="s">
        <v>328</v>
      </c>
      <c r="J14" s="276">
        <f t="shared" si="0"/>
        <v>15.999000000000001</v>
      </c>
      <c r="K14" s="273" t="s">
        <v>328</v>
      </c>
      <c r="L14" s="271"/>
    </row>
    <row r="15" spans="1:12" ht="15" thickBot="1" x14ac:dyDescent="0.2">
      <c r="A15" s="256" t="s">
        <v>331</v>
      </c>
      <c r="B15" s="272">
        <v>1.1000000000000001</v>
      </c>
      <c r="C15" s="273" t="s">
        <v>328</v>
      </c>
      <c r="D15" s="274">
        <v>4.97</v>
      </c>
      <c r="E15" s="273" t="s">
        <v>328</v>
      </c>
      <c r="F15" s="274">
        <v>0.44900000000000001</v>
      </c>
      <c r="G15" s="273" t="s">
        <v>328</v>
      </c>
      <c r="H15" s="275">
        <v>9.51</v>
      </c>
      <c r="I15" s="273" t="s">
        <v>328</v>
      </c>
      <c r="J15" s="276">
        <f t="shared" si="0"/>
        <v>16.029</v>
      </c>
      <c r="K15" s="273" t="s">
        <v>328</v>
      </c>
      <c r="L15" s="271"/>
    </row>
    <row r="16" spans="1:12" x14ac:dyDescent="0.15">
      <c r="A16" s="331" t="s">
        <v>346</v>
      </c>
      <c r="B16" s="332"/>
      <c r="C16" s="332"/>
      <c r="D16" s="332"/>
      <c r="E16" s="332"/>
      <c r="F16" s="332"/>
      <c r="G16" s="332"/>
      <c r="H16" s="332"/>
      <c r="I16" s="332"/>
      <c r="J16" s="332"/>
      <c r="K16" s="332"/>
      <c r="L16" s="332"/>
    </row>
    <row r="17" spans="1:12" x14ac:dyDescent="0.15">
      <c r="A17" s="331" t="s">
        <v>347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  <c r="L17" s="332"/>
    </row>
    <row r="18" spans="1:12" x14ac:dyDescent="0.15">
      <c r="A18" s="331" t="s">
        <v>339</v>
      </c>
      <c r="B18" s="332"/>
      <c r="C18" s="332"/>
      <c r="D18" s="332"/>
      <c r="E18" s="332"/>
      <c r="F18" s="332"/>
      <c r="G18" s="332"/>
      <c r="H18" s="332"/>
      <c r="I18" s="332"/>
      <c r="J18" s="332"/>
      <c r="K18" s="332"/>
      <c r="L18" s="332"/>
    </row>
    <row r="19" spans="1:12" x14ac:dyDescent="0.15">
      <c r="A19" s="331" t="s">
        <v>348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2"/>
      <c r="L19" s="332"/>
    </row>
    <row r="20" spans="1:12" x14ac:dyDescent="0.15">
      <c r="A20" s="261"/>
    </row>
    <row r="21" spans="1:12" ht="18" thickBot="1" x14ac:dyDescent="0.2">
      <c r="A21" s="334" t="s">
        <v>349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  <c r="L21" s="335"/>
    </row>
    <row r="22" spans="1:12" ht="14.25" x14ac:dyDescent="0.15">
      <c r="A22" s="262" t="s">
        <v>318</v>
      </c>
      <c r="B22" s="336" t="s">
        <v>332</v>
      </c>
      <c r="C22" s="337"/>
      <c r="D22" s="336" t="s">
        <v>333</v>
      </c>
      <c r="E22" s="337"/>
    </row>
    <row r="23" spans="1:12" ht="14.25" thickBot="1" x14ac:dyDescent="0.2">
      <c r="A23" s="264" t="s">
        <v>324</v>
      </c>
      <c r="B23" s="342" t="s">
        <v>334</v>
      </c>
      <c r="C23" s="340"/>
      <c r="D23" s="342" t="s">
        <v>334</v>
      </c>
      <c r="E23" s="340"/>
    </row>
    <row r="24" spans="1:12" ht="16.5" thickBot="1" x14ac:dyDescent="0.2">
      <c r="A24" s="256" t="s">
        <v>327</v>
      </c>
      <c r="B24" s="277">
        <v>27800</v>
      </c>
      <c r="C24" s="278" t="s">
        <v>224</v>
      </c>
      <c r="D24" s="277">
        <v>22900</v>
      </c>
      <c r="E24" s="278" t="s">
        <v>224</v>
      </c>
    </row>
    <row r="25" spans="1:12" ht="16.5" thickBot="1" x14ac:dyDescent="0.2">
      <c r="A25" s="256" t="s">
        <v>329</v>
      </c>
      <c r="B25" s="277">
        <v>28000</v>
      </c>
      <c r="C25" s="278" t="s">
        <v>224</v>
      </c>
      <c r="D25" s="277">
        <v>24400</v>
      </c>
      <c r="E25" s="278" t="s">
        <v>224</v>
      </c>
    </row>
    <row r="26" spans="1:12" ht="16.5" thickBot="1" x14ac:dyDescent="0.2">
      <c r="A26" s="256" t="s">
        <v>330</v>
      </c>
      <c r="B26" s="277">
        <v>29200</v>
      </c>
      <c r="C26" s="278" t="s">
        <v>224</v>
      </c>
      <c r="D26" s="277">
        <v>25300</v>
      </c>
      <c r="E26" s="278" t="s">
        <v>224</v>
      </c>
    </row>
    <row r="27" spans="1:12" ht="16.5" thickBot="1" x14ac:dyDescent="0.2">
      <c r="A27" s="256" t="s">
        <v>331</v>
      </c>
      <c r="B27" s="277">
        <v>27500</v>
      </c>
      <c r="C27" s="278" t="s">
        <v>224</v>
      </c>
      <c r="D27" s="277">
        <v>21300</v>
      </c>
      <c r="E27" s="278" t="s">
        <v>224</v>
      </c>
      <c r="F27" t="s">
        <v>335</v>
      </c>
    </row>
  </sheetData>
  <mergeCells count="27">
    <mergeCell ref="B23:C23"/>
    <mergeCell ref="D23:E23"/>
    <mergeCell ref="A17:L17"/>
    <mergeCell ref="A18:L18"/>
    <mergeCell ref="A19:L19"/>
    <mergeCell ref="A21:L21"/>
    <mergeCell ref="B22:C22"/>
    <mergeCell ref="D22:E22"/>
    <mergeCell ref="A16:L16"/>
    <mergeCell ref="A7:L7"/>
    <mergeCell ref="A9:L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A6:L6"/>
    <mergeCell ref="A2:L2"/>
    <mergeCell ref="A3:A4"/>
    <mergeCell ref="B3:E3"/>
    <mergeCell ref="F3:I3"/>
    <mergeCell ref="J3:L3"/>
  </mergeCells>
  <phoneticPr fontId="1"/>
  <pageMargins left="0.7" right="0.7" top="0.75" bottom="0.75" header="0.3" footer="0.3"/>
  <pageSetup paperSize="9" scale="95" orientation="portrait" verticalDpi="0" r:id="rId1"/>
  <headerFooter>
    <oddFooter>&amp;C－６－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0"/>
  <sheetViews>
    <sheetView view="pageLayout" zoomScaleNormal="100" workbookViewId="0">
      <selection activeCell="J7" sqref="J7"/>
    </sheetView>
  </sheetViews>
  <sheetFormatPr defaultRowHeight="13.5" x14ac:dyDescent="0.15"/>
  <cols>
    <col min="1" max="1" width="25.875" customWidth="1"/>
    <col min="2" max="2" width="11.25" customWidth="1"/>
    <col min="3" max="3" width="9.125" customWidth="1"/>
    <col min="4" max="4" width="9.875" customWidth="1"/>
    <col min="5" max="5" width="9.25" customWidth="1"/>
    <col min="6" max="6" width="8.125" customWidth="1"/>
    <col min="7" max="7" width="7" customWidth="1"/>
    <col min="8" max="8" width="4.375" customWidth="1"/>
  </cols>
  <sheetData>
    <row r="1" spans="1:10" ht="17.25" x14ac:dyDescent="0.15">
      <c r="A1" s="48" t="s">
        <v>155</v>
      </c>
      <c r="G1" t="s">
        <v>273</v>
      </c>
    </row>
    <row r="2" spans="1:10" ht="14.25" x14ac:dyDescent="0.15">
      <c r="A2" s="49" t="s">
        <v>91</v>
      </c>
      <c r="B2" s="85" t="s">
        <v>54</v>
      </c>
      <c r="C2" s="191">
        <f>+表紙!D26</f>
        <v>27600</v>
      </c>
      <c r="D2" s="168" t="s">
        <v>22</v>
      </c>
      <c r="E2" s="192">
        <f>+表紙!D27</f>
        <v>22900</v>
      </c>
      <c r="F2" s="168" t="s">
        <v>211</v>
      </c>
      <c r="G2" s="194">
        <f>+表紙!G27</f>
        <v>29700</v>
      </c>
      <c r="H2" s="53"/>
      <c r="I2" s="77"/>
      <c r="J2" s="51"/>
    </row>
    <row r="3" spans="1:10" ht="14.25" x14ac:dyDescent="0.15">
      <c r="A3" s="49"/>
      <c r="B3" s="168" t="s">
        <v>55</v>
      </c>
      <c r="C3" s="192">
        <f>+表紙!G26</f>
        <v>27800</v>
      </c>
      <c r="D3" s="168" t="s">
        <v>272</v>
      </c>
      <c r="E3" s="193">
        <f>+表紙!D28</f>
        <v>21600</v>
      </c>
      <c r="F3" s="168" t="s">
        <v>190</v>
      </c>
      <c r="G3" s="193">
        <f>+表紙!G28</f>
        <v>29100</v>
      </c>
      <c r="H3" s="53"/>
    </row>
    <row r="4" spans="1:10" ht="14.25" x14ac:dyDescent="0.15">
      <c r="A4" s="49"/>
      <c r="B4" s="167" t="s">
        <v>21</v>
      </c>
      <c r="C4" s="199">
        <f>+表紙!D33</f>
        <v>0.15834100000000001</v>
      </c>
      <c r="F4" s="146"/>
      <c r="H4" s="53"/>
    </row>
    <row r="5" spans="1:10" ht="14.25" x14ac:dyDescent="0.15">
      <c r="A5" s="60" t="s">
        <v>43</v>
      </c>
      <c r="B5" s="60"/>
      <c r="C5" s="61"/>
      <c r="D5" s="50"/>
      <c r="E5" s="61"/>
      <c r="F5" s="52"/>
      <c r="G5" s="53"/>
      <c r="H5" s="53"/>
    </row>
    <row r="6" spans="1:10" ht="15" thickBot="1" x14ac:dyDescent="0.2">
      <c r="A6" s="60" t="s">
        <v>210</v>
      </c>
      <c r="B6" s="60"/>
      <c r="C6" s="61"/>
      <c r="D6" s="50"/>
      <c r="E6" s="61"/>
      <c r="F6" s="52"/>
      <c r="G6" s="53"/>
      <c r="H6" s="53"/>
    </row>
    <row r="7" spans="1:10" ht="41.25" thickBot="1" x14ac:dyDescent="0.2">
      <c r="A7" s="84" t="s">
        <v>45</v>
      </c>
      <c r="B7" s="30" t="s">
        <v>40</v>
      </c>
      <c r="C7" s="30" t="s">
        <v>271</v>
      </c>
      <c r="D7" s="30" t="s">
        <v>263</v>
      </c>
      <c r="E7" s="30" t="s">
        <v>264</v>
      </c>
      <c r="F7" s="76" t="s">
        <v>25</v>
      </c>
      <c r="G7" s="42" t="s">
        <v>76</v>
      </c>
      <c r="H7" s="31" t="s">
        <v>75</v>
      </c>
    </row>
    <row r="8" spans="1:10" ht="16.5" x14ac:dyDescent="0.15">
      <c r="A8" s="87" t="s">
        <v>200</v>
      </c>
      <c r="B8" s="17" t="s">
        <v>74</v>
      </c>
      <c r="C8" s="59">
        <v>2E-3</v>
      </c>
      <c r="D8" s="16">
        <f>+C2</f>
        <v>27600</v>
      </c>
      <c r="E8" s="23">
        <f>$E$28</f>
        <v>0.15834100000000001</v>
      </c>
      <c r="F8" s="18">
        <f>+C8*D8*E8</f>
        <v>8.7404232000000004</v>
      </c>
      <c r="G8" s="78">
        <f t="shared" ref="G8" si="0">ROUNDUP(F8+F9,0)</f>
        <v>13</v>
      </c>
      <c r="H8" s="64" t="s">
        <v>77</v>
      </c>
    </row>
    <row r="9" spans="1:10" ht="14.25" x14ac:dyDescent="0.15">
      <c r="A9" s="88"/>
      <c r="B9" s="8" t="s">
        <v>1</v>
      </c>
      <c r="C9" s="29">
        <v>1E-3</v>
      </c>
      <c r="D9" s="5">
        <f>+E2</f>
        <v>22900</v>
      </c>
      <c r="E9" s="8">
        <f>$E$29</f>
        <v>0.15834100000000001</v>
      </c>
      <c r="F9" s="4">
        <f>+C9*D9*E9</f>
        <v>3.6260089000000004</v>
      </c>
      <c r="G9" s="79"/>
      <c r="H9" s="66"/>
    </row>
    <row r="10" spans="1:10" ht="16.5" x14ac:dyDescent="0.15">
      <c r="A10" s="87" t="s">
        <v>201</v>
      </c>
      <c r="B10" s="17"/>
      <c r="C10" s="59"/>
      <c r="D10" s="16"/>
      <c r="E10" s="23">
        <f>$E$28</f>
        <v>0.15834100000000001</v>
      </c>
      <c r="F10" s="18"/>
      <c r="G10" s="78">
        <f t="shared" ref="G10" si="1">ROUNDUP(F10+F11,0)</f>
        <v>15</v>
      </c>
      <c r="H10" s="64" t="s">
        <v>77</v>
      </c>
    </row>
    <row r="11" spans="1:10" ht="14.25" x14ac:dyDescent="0.15">
      <c r="A11" s="88" t="s">
        <v>204</v>
      </c>
      <c r="B11" s="8" t="s">
        <v>1</v>
      </c>
      <c r="C11" s="29">
        <v>4.0000000000000001E-3</v>
      </c>
      <c r="D11" s="5">
        <f>+E2</f>
        <v>22900</v>
      </c>
      <c r="E11" s="8">
        <f>$E$29</f>
        <v>0.15834100000000001</v>
      </c>
      <c r="F11" s="4">
        <f>+C11*D11*E11</f>
        <v>14.504035600000002</v>
      </c>
      <c r="G11" s="79"/>
      <c r="H11" s="66"/>
    </row>
    <row r="12" spans="1:10" ht="16.5" x14ac:dyDescent="0.15">
      <c r="A12" s="159" t="s">
        <v>206</v>
      </c>
      <c r="B12" s="17"/>
      <c r="C12" s="59"/>
      <c r="D12" s="16"/>
      <c r="E12" s="23">
        <f>$E$28</f>
        <v>0.15834100000000001</v>
      </c>
      <c r="F12" s="18"/>
      <c r="G12" s="78">
        <f t="shared" ref="G12" si="2">ROUNDUP(F12+F13,0)</f>
        <v>8</v>
      </c>
      <c r="H12" s="64" t="s">
        <v>77</v>
      </c>
    </row>
    <row r="13" spans="1:10" ht="14.25" x14ac:dyDescent="0.15">
      <c r="A13" s="88" t="s">
        <v>205</v>
      </c>
      <c r="B13" s="8" t="s">
        <v>1</v>
      </c>
      <c r="C13" s="29">
        <v>2E-3</v>
      </c>
      <c r="D13" s="5">
        <f>+E2</f>
        <v>22900</v>
      </c>
      <c r="E13" s="8">
        <f>$E$29</f>
        <v>0.15834100000000001</v>
      </c>
      <c r="F13" s="4">
        <f>+C13*D13*E13</f>
        <v>7.2520178000000008</v>
      </c>
      <c r="G13" s="79"/>
      <c r="H13" s="66"/>
    </row>
    <row r="14" spans="1:10" ht="16.5" x14ac:dyDescent="0.15">
      <c r="A14" s="87" t="s">
        <v>202</v>
      </c>
      <c r="B14" s="17"/>
      <c r="C14" s="59"/>
      <c r="D14" s="16"/>
      <c r="E14" s="23">
        <f>$E$28</f>
        <v>0.15834100000000001</v>
      </c>
      <c r="F14" s="18"/>
      <c r="G14" s="78">
        <f t="shared" ref="G14" si="3">ROUNDUP(F14+F15,0)</f>
        <v>62</v>
      </c>
      <c r="H14" s="64" t="s">
        <v>77</v>
      </c>
    </row>
    <row r="15" spans="1:10" ht="14.25" x14ac:dyDescent="0.15">
      <c r="A15" s="88" t="s">
        <v>204</v>
      </c>
      <c r="B15" s="8" t="s">
        <v>203</v>
      </c>
      <c r="C15" s="29">
        <v>1.7999999999999999E-2</v>
      </c>
      <c r="D15" s="5">
        <f>+E3</f>
        <v>21600</v>
      </c>
      <c r="E15" s="8">
        <f>$E$29</f>
        <v>0.15834100000000001</v>
      </c>
      <c r="F15" s="4">
        <f>+C15*D15*E15</f>
        <v>61.562980799999998</v>
      </c>
      <c r="G15" s="79"/>
      <c r="H15" s="66"/>
    </row>
    <row r="16" spans="1:10" ht="16.5" x14ac:dyDescent="0.15">
      <c r="A16" s="159" t="s">
        <v>206</v>
      </c>
      <c r="B16" s="17"/>
      <c r="C16" s="59"/>
      <c r="D16" s="16"/>
      <c r="E16" s="23">
        <f>$E$28</f>
        <v>0.15834100000000001</v>
      </c>
      <c r="F16" s="18"/>
      <c r="G16" s="78">
        <f t="shared" ref="G16" si="4">ROUNDUP(F16+F17,0)</f>
        <v>31</v>
      </c>
      <c r="H16" s="64" t="s">
        <v>77</v>
      </c>
    </row>
    <row r="17" spans="1:8" ht="14.25" x14ac:dyDescent="0.15">
      <c r="A17" s="88" t="s">
        <v>205</v>
      </c>
      <c r="B17" s="8" t="s">
        <v>203</v>
      </c>
      <c r="C17" s="29">
        <v>8.9999999999999993E-3</v>
      </c>
      <c r="D17" s="5">
        <f>+E3</f>
        <v>21600</v>
      </c>
      <c r="E17" s="8">
        <f>$E$29</f>
        <v>0.15834100000000001</v>
      </c>
      <c r="F17" s="4">
        <f t="shared" ref="F17:F37" si="5">+C17*D17*E17</f>
        <v>30.781490399999999</v>
      </c>
      <c r="G17" s="79"/>
      <c r="H17" s="66"/>
    </row>
    <row r="18" spans="1:8" ht="16.5" x14ac:dyDescent="0.15">
      <c r="A18" s="87" t="s">
        <v>207</v>
      </c>
      <c r="B18" s="17" t="s">
        <v>74</v>
      </c>
      <c r="C18" s="59">
        <v>2E-3</v>
      </c>
      <c r="D18" s="16">
        <f>+C2</f>
        <v>27600</v>
      </c>
      <c r="E18" s="23">
        <f>$E$28</f>
        <v>0.15834100000000001</v>
      </c>
      <c r="F18" s="18">
        <f t="shared" si="5"/>
        <v>8.7404232000000004</v>
      </c>
      <c r="G18" s="78">
        <f t="shared" ref="G18" si="6">ROUNDUP(F18+F19,0)</f>
        <v>13</v>
      </c>
      <c r="H18" s="64" t="s">
        <v>77</v>
      </c>
    </row>
    <row r="19" spans="1:8" ht="14.25" x14ac:dyDescent="0.15">
      <c r="A19" s="88"/>
      <c r="B19" s="8" t="s">
        <v>1</v>
      </c>
      <c r="C19" s="29">
        <v>1E-3</v>
      </c>
      <c r="D19" s="5">
        <f>+E2</f>
        <v>22900</v>
      </c>
      <c r="E19" s="8">
        <f>$E$29</f>
        <v>0.15834100000000001</v>
      </c>
      <c r="F19" s="4">
        <f t="shared" si="5"/>
        <v>3.6260089000000004</v>
      </c>
      <c r="G19" s="79"/>
      <c r="H19" s="66"/>
    </row>
    <row r="20" spans="1:8" ht="16.5" x14ac:dyDescent="0.15">
      <c r="A20" s="87" t="s">
        <v>208</v>
      </c>
      <c r="B20" s="17"/>
      <c r="C20" s="59"/>
      <c r="D20" s="16"/>
      <c r="E20" s="23">
        <f>$E$28</f>
        <v>0.15834100000000001</v>
      </c>
      <c r="F20" s="18"/>
      <c r="G20" s="78">
        <f t="shared" ref="G20" si="7">ROUNDUP(F20+F21,0)</f>
        <v>52</v>
      </c>
      <c r="H20" s="64" t="s">
        <v>77</v>
      </c>
    </row>
    <row r="21" spans="1:8" ht="14.25" x14ac:dyDescent="0.15">
      <c r="A21" s="88"/>
      <c r="B21" s="8" t="s">
        <v>1</v>
      </c>
      <c r="C21" s="29">
        <v>1.4999999999999999E-2</v>
      </c>
      <c r="D21" s="5">
        <f>+E3</f>
        <v>21600</v>
      </c>
      <c r="E21" s="8">
        <f>$E$29</f>
        <v>0.15834100000000001</v>
      </c>
      <c r="F21" s="4">
        <f t="shared" si="5"/>
        <v>51.302484</v>
      </c>
      <c r="G21" s="79"/>
      <c r="H21" s="66"/>
    </row>
    <row r="22" spans="1:8" ht="16.5" x14ac:dyDescent="0.15">
      <c r="A22" s="87" t="s">
        <v>209</v>
      </c>
      <c r="B22" s="17"/>
      <c r="C22" s="59"/>
      <c r="D22" s="16"/>
      <c r="E22" s="23">
        <f>$E$28</f>
        <v>0.15834100000000001</v>
      </c>
      <c r="F22" s="18"/>
      <c r="G22" s="78">
        <f t="shared" ref="G22" si="8">ROUNDUP(F22+F23,0)</f>
        <v>240</v>
      </c>
      <c r="H22" s="64" t="s">
        <v>77</v>
      </c>
    </row>
    <row r="23" spans="1:8" ht="14.25" x14ac:dyDescent="0.15">
      <c r="A23" s="88"/>
      <c r="B23" s="8" t="s">
        <v>203</v>
      </c>
      <c r="C23" s="29">
        <v>7.0000000000000007E-2</v>
      </c>
      <c r="D23" s="5">
        <f>+E3</f>
        <v>21600</v>
      </c>
      <c r="E23" s="8">
        <f>$E$29</f>
        <v>0.15834100000000001</v>
      </c>
      <c r="F23" s="4">
        <f t="shared" si="5"/>
        <v>239.41159200000004</v>
      </c>
      <c r="G23" s="79"/>
      <c r="H23" s="66"/>
    </row>
    <row r="24" spans="1:8" ht="16.5" x14ac:dyDescent="0.15">
      <c r="A24" s="87" t="s">
        <v>197</v>
      </c>
      <c r="B24" s="17" t="s">
        <v>74</v>
      </c>
      <c r="C24" s="59">
        <v>1.2E-2</v>
      </c>
      <c r="D24" s="16">
        <f>+C2</f>
        <v>27600</v>
      </c>
      <c r="E24" s="23">
        <f t="shared" ref="E24:E26" si="9">$E$28</f>
        <v>0.15834100000000001</v>
      </c>
      <c r="F24" s="18">
        <f t="shared" si="5"/>
        <v>52.442539199999999</v>
      </c>
      <c r="G24" s="78">
        <f t="shared" ref="G24" si="10">ROUNDUP(F24+F25,0)</f>
        <v>53</v>
      </c>
      <c r="H24" s="64" t="s">
        <v>77</v>
      </c>
    </row>
    <row r="25" spans="1:8" ht="14.25" x14ac:dyDescent="0.15">
      <c r="A25" s="88" t="s">
        <v>199</v>
      </c>
      <c r="B25" s="8"/>
      <c r="C25" s="29"/>
      <c r="D25" s="5"/>
      <c r="E25" s="8">
        <f t="shared" ref="E25:E27" si="11">$E$29</f>
        <v>0.15834100000000001</v>
      </c>
      <c r="F25" s="4"/>
      <c r="G25" s="79"/>
      <c r="H25" s="66"/>
    </row>
    <row r="26" spans="1:8" ht="16.5" x14ac:dyDescent="0.15">
      <c r="A26" s="159" t="s">
        <v>206</v>
      </c>
      <c r="B26" s="17" t="s">
        <v>74</v>
      </c>
      <c r="C26" s="59">
        <v>0.01</v>
      </c>
      <c r="D26" s="16">
        <f>+C2</f>
        <v>27600</v>
      </c>
      <c r="E26" s="23">
        <f t="shared" si="9"/>
        <v>0.15834100000000001</v>
      </c>
      <c r="F26" s="18">
        <f t="shared" si="5"/>
        <v>43.702116000000004</v>
      </c>
      <c r="G26" s="78">
        <f t="shared" ref="G26" si="12">ROUNDUP(F26+F27,0)</f>
        <v>44</v>
      </c>
      <c r="H26" s="64" t="s">
        <v>77</v>
      </c>
    </row>
    <row r="27" spans="1:8" ht="14.25" x14ac:dyDescent="0.15">
      <c r="A27" s="88" t="s">
        <v>198</v>
      </c>
      <c r="B27" s="8"/>
      <c r="C27" s="29"/>
      <c r="D27" s="5"/>
      <c r="E27" s="8">
        <f t="shared" si="11"/>
        <v>0.15834100000000001</v>
      </c>
      <c r="F27" s="4"/>
      <c r="G27" s="79"/>
      <c r="H27" s="66"/>
    </row>
    <row r="28" spans="1:8" ht="16.5" x14ac:dyDescent="0.15">
      <c r="A28" s="87" t="s">
        <v>192</v>
      </c>
      <c r="B28" s="17" t="s">
        <v>191</v>
      </c>
      <c r="C28" s="33">
        <v>1.4999999999999999E-2</v>
      </c>
      <c r="D28" s="195">
        <f>+G3</f>
        <v>29100</v>
      </c>
      <c r="E28" s="169">
        <f>+C4</f>
        <v>0.15834100000000001</v>
      </c>
      <c r="F28" s="18">
        <f t="shared" si="5"/>
        <v>69.115846500000004</v>
      </c>
      <c r="G28" s="78">
        <f>ROUNDUP(F28+F29,0)</f>
        <v>99</v>
      </c>
      <c r="H28" s="64" t="s">
        <v>77</v>
      </c>
    </row>
    <row r="29" spans="1:8" ht="14.25" x14ac:dyDescent="0.15">
      <c r="A29" s="88" t="s">
        <v>156</v>
      </c>
      <c r="B29" s="8" t="s">
        <v>1</v>
      </c>
      <c r="C29" s="29">
        <v>8.0000000000000002E-3</v>
      </c>
      <c r="D29" s="196">
        <f>+E2</f>
        <v>22900</v>
      </c>
      <c r="E29" s="8">
        <f>+C4</f>
        <v>0.15834100000000001</v>
      </c>
      <c r="F29" s="4">
        <f t="shared" si="5"/>
        <v>29.008071200000003</v>
      </c>
      <c r="G29" s="79"/>
      <c r="H29" s="66"/>
    </row>
    <row r="30" spans="1:8" ht="16.5" x14ac:dyDescent="0.15">
      <c r="A30" s="87" t="s">
        <v>193</v>
      </c>
      <c r="B30" s="17" t="s">
        <v>191</v>
      </c>
      <c r="C30" s="59">
        <v>1.7999999999999999E-2</v>
      </c>
      <c r="D30" s="16">
        <f>+G3</f>
        <v>29100</v>
      </c>
      <c r="E30" s="23">
        <f t="shared" ref="E30" si="13">$E$28</f>
        <v>0.15834100000000001</v>
      </c>
      <c r="F30" s="18">
        <f t="shared" si="5"/>
        <v>82.939015799999993</v>
      </c>
      <c r="G30" s="78">
        <f t="shared" ref="G30" si="14">ROUNDUP(F30+F31,0)</f>
        <v>120</v>
      </c>
      <c r="H30" s="64" t="s">
        <v>77</v>
      </c>
    </row>
    <row r="31" spans="1:8" ht="14.25" x14ac:dyDescent="0.15">
      <c r="A31" s="163" t="s">
        <v>194</v>
      </c>
      <c r="B31" s="8" t="s">
        <v>1</v>
      </c>
      <c r="C31" s="29">
        <v>0.01</v>
      </c>
      <c r="D31" s="5">
        <f>+E2</f>
        <v>22900</v>
      </c>
      <c r="E31" s="8">
        <f t="shared" ref="E31" si="15">$E$29</f>
        <v>0.15834100000000001</v>
      </c>
      <c r="F31" s="4">
        <f t="shared" si="5"/>
        <v>36.260089000000001</v>
      </c>
      <c r="G31" s="79"/>
      <c r="H31" s="66"/>
    </row>
    <row r="32" spans="1:8" ht="16.5" x14ac:dyDescent="0.15">
      <c r="A32" s="87" t="s">
        <v>192</v>
      </c>
      <c r="B32" s="17" t="s">
        <v>212</v>
      </c>
      <c r="C32" s="33">
        <v>5.8000000000000003E-2</v>
      </c>
      <c r="D32" s="16">
        <f>+G2</f>
        <v>29700</v>
      </c>
      <c r="E32" s="23">
        <f t="shared" ref="E32" si="16">$E$28</f>
        <v>0.15834100000000001</v>
      </c>
      <c r="F32" s="18">
        <f t="shared" si="5"/>
        <v>272.75820660000005</v>
      </c>
      <c r="G32" s="78">
        <f t="shared" ref="G32" si="17">ROUNDUP(F32+F33,0)</f>
        <v>302</v>
      </c>
      <c r="H32" s="64" t="s">
        <v>77</v>
      </c>
    </row>
    <row r="33" spans="1:8" ht="14.25" x14ac:dyDescent="0.15">
      <c r="A33" s="88" t="s">
        <v>157</v>
      </c>
      <c r="B33" s="8" t="s">
        <v>1</v>
      </c>
      <c r="C33" s="29">
        <v>8.0000000000000002E-3</v>
      </c>
      <c r="D33" s="5">
        <f>+E2</f>
        <v>22900</v>
      </c>
      <c r="E33" s="8">
        <f t="shared" ref="E33" si="18">$E$29</f>
        <v>0.15834100000000001</v>
      </c>
      <c r="F33" s="4">
        <f t="shared" si="5"/>
        <v>29.008071200000003</v>
      </c>
      <c r="G33" s="79"/>
      <c r="H33" s="66"/>
    </row>
    <row r="34" spans="1:8" ht="16.5" x14ac:dyDescent="0.15">
      <c r="A34" s="87" t="s">
        <v>193</v>
      </c>
      <c r="B34" s="17" t="s">
        <v>212</v>
      </c>
      <c r="C34" s="59">
        <v>6.8000000000000005E-2</v>
      </c>
      <c r="D34" s="16">
        <f>+G2</f>
        <v>29700</v>
      </c>
      <c r="E34" s="23">
        <f t="shared" ref="E34" si="19">$E$28</f>
        <v>0.15834100000000001</v>
      </c>
      <c r="F34" s="18">
        <f t="shared" si="5"/>
        <v>319.78548360000002</v>
      </c>
      <c r="G34" s="78">
        <f t="shared" ref="G34" si="20">ROUNDUP(F34+F35,0)</f>
        <v>357</v>
      </c>
      <c r="H34" s="64" t="s">
        <v>77</v>
      </c>
    </row>
    <row r="35" spans="1:8" ht="14.25" x14ac:dyDescent="0.15">
      <c r="A35" s="163" t="s">
        <v>194</v>
      </c>
      <c r="B35" s="8" t="s">
        <v>1</v>
      </c>
      <c r="C35" s="29">
        <v>0.01</v>
      </c>
      <c r="D35" s="5">
        <f>+E2</f>
        <v>22900</v>
      </c>
      <c r="E35" s="8">
        <f t="shared" ref="E35" si="21">$E$29</f>
        <v>0.15834100000000001</v>
      </c>
      <c r="F35" s="4">
        <f t="shared" si="5"/>
        <v>36.260089000000001</v>
      </c>
      <c r="G35" s="79"/>
      <c r="H35" s="66"/>
    </row>
    <row r="36" spans="1:8" ht="16.5" x14ac:dyDescent="0.15">
      <c r="A36" s="158" t="s">
        <v>158</v>
      </c>
      <c r="B36" s="17" t="s">
        <v>191</v>
      </c>
      <c r="C36" s="33">
        <v>1.0999999999999999E-2</v>
      </c>
      <c r="D36" s="16">
        <f>+G3</f>
        <v>29100</v>
      </c>
      <c r="E36" s="23">
        <f t="shared" ref="E36" si="22">$E$28</f>
        <v>0.15834100000000001</v>
      </c>
      <c r="F36" s="18">
        <f t="shared" si="5"/>
        <v>50.684954099999999</v>
      </c>
      <c r="G36" s="78">
        <f t="shared" ref="G36" si="23">ROUNDUP(F36+F37,0)</f>
        <v>73</v>
      </c>
      <c r="H36" s="64" t="s">
        <v>77</v>
      </c>
    </row>
    <row r="37" spans="1:8" ht="14.25" x14ac:dyDescent="0.15">
      <c r="A37" s="88"/>
      <c r="B37" s="8" t="s">
        <v>1</v>
      </c>
      <c r="C37" s="29">
        <v>6.0000000000000001E-3</v>
      </c>
      <c r="D37" s="5">
        <f>+E2</f>
        <v>22900</v>
      </c>
      <c r="E37" s="8">
        <f t="shared" ref="E37" si="24">$E$29</f>
        <v>0.15834100000000001</v>
      </c>
      <c r="F37" s="4">
        <f t="shared" si="5"/>
        <v>21.756053400000003</v>
      </c>
      <c r="G37" s="79"/>
      <c r="H37" s="66"/>
    </row>
    <row r="38" spans="1:8" ht="16.5" x14ac:dyDescent="0.15">
      <c r="A38" s="158" t="s">
        <v>159</v>
      </c>
      <c r="B38" s="17" t="s">
        <v>212</v>
      </c>
      <c r="C38" s="33">
        <v>4.8000000000000001E-2</v>
      </c>
      <c r="D38" s="16">
        <f>+G2</f>
        <v>29700</v>
      </c>
      <c r="E38" s="23">
        <f>$E$28</f>
        <v>0.15834100000000001</v>
      </c>
      <c r="F38" s="18">
        <f>+C38*D38*E38</f>
        <v>225.73092960000002</v>
      </c>
      <c r="G38" s="78">
        <f t="shared" ref="G38" si="25">ROUNDUP(F38+F39,0)</f>
        <v>248</v>
      </c>
      <c r="H38" s="64" t="s">
        <v>77</v>
      </c>
    </row>
    <row r="39" spans="1:8" ht="14.25" x14ac:dyDescent="0.15">
      <c r="A39" s="88"/>
      <c r="B39" s="8" t="s">
        <v>1</v>
      </c>
      <c r="C39" s="29">
        <v>6.0000000000000001E-3</v>
      </c>
      <c r="D39" s="5">
        <f>+E2</f>
        <v>22900</v>
      </c>
      <c r="E39" s="8">
        <f>$E$29</f>
        <v>0.15834100000000001</v>
      </c>
      <c r="F39" s="4">
        <f>+C39*D39*E39</f>
        <v>21.756053400000003</v>
      </c>
      <c r="G39" s="79"/>
      <c r="H39" s="66"/>
    </row>
    <row r="40" spans="1:8" ht="14.25" x14ac:dyDescent="0.15">
      <c r="A40" s="87" t="s">
        <v>160</v>
      </c>
      <c r="B40" s="17" t="s">
        <v>74</v>
      </c>
      <c r="C40" s="39">
        <v>0.01</v>
      </c>
      <c r="D40" s="16">
        <f>+C2</f>
        <v>27600</v>
      </c>
      <c r="E40" s="23">
        <f t="shared" ref="E40:E43" si="26">$E$28</f>
        <v>0.15834100000000001</v>
      </c>
      <c r="F40" s="18">
        <f>+C40*D40*E40</f>
        <v>43.702116000000004</v>
      </c>
      <c r="G40" s="78">
        <f>ROUNDUP(F40+F42+F41,0)</f>
        <v>118</v>
      </c>
      <c r="H40" s="64" t="s">
        <v>187</v>
      </c>
    </row>
    <row r="41" spans="1:8" ht="14.25" x14ac:dyDescent="0.15">
      <c r="A41" s="164" t="s">
        <v>161</v>
      </c>
      <c r="B41" s="17" t="s">
        <v>1</v>
      </c>
      <c r="C41" s="39">
        <v>7.0000000000000001E-3</v>
      </c>
      <c r="D41" s="16">
        <f>+E2</f>
        <v>22900</v>
      </c>
      <c r="E41" s="17">
        <f t="shared" ref="E41:E44" si="27">$E$29</f>
        <v>0.15834100000000001</v>
      </c>
      <c r="F41" s="18">
        <f>+C41*D41*E41</f>
        <v>25.382062300000005</v>
      </c>
      <c r="G41" s="78"/>
      <c r="H41" s="153"/>
    </row>
    <row r="42" spans="1:8" ht="14.25" x14ac:dyDescent="0.15">
      <c r="A42" s="88"/>
      <c r="B42" s="165" t="s">
        <v>195</v>
      </c>
      <c r="C42" s="26">
        <v>1.0999999999999999E-2</v>
      </c>
      <c r="D42" s="5">
        <f>+C2</f>
        <v>27600</v>
      </c>
      <c r="E42" s="8">
        <f t="shared" si="27"/>
        <v>0.15834100000000001</v>
      </c>
      <c r="F42" s="232">
        <f>+C42*D42*E42</f>
        <v>48.072327599999994</v>
      </c>
      <c r="G42" s="79"/>
      <c r="H42" s="66"/>
    </row>
    <row r="43" spans="1:8" ht="14.25" x14ac:dyDescent="0.15">
      <c r="A43" s="87" t="s">
        <v>162</v>
      </c>
      <c r="B43" s="17" t="s">
        <v>196</v>
      </c>
      <c r="C43" s="39">
        <v>7.4999999999999997E-2</v>
      </c>
      <c r="D43" s="16">
        <f>+C2</f>
        <v>27600</v>
      </c>
      <c r="E43" s="23">
        <f t="shared" si="26"/>
        <v>0.15834100000000001</v>
      </c>
      <c r="F43" s="18">
        <f t="shared" ref="F43:F52" si="28">+C43*D43*E43</f>
        <v>327.76587000000001</v>
      </c>
      <c r="G43" s="78">
        <f t="shared" ref="G43" si="29">ROUNDUP(F43+F44,0)</f>
        <v>328</v>
      </c>
      <c r="H43" s="64" t="s">
        <v>188</v>
      </c>
    </row>
    <row r="44" spans="1:8" ht="14.25" x14ac:dyDescent="0.15">
      <c r="A44" s="88" t="s">
        <v>163</v>
      </c>
      <c r="B44" s="165" t="s">
        <v>257</v>
      </c>
      <c r="C44" s="26"/>
      <c r="D44" s="5"/>
      <c r="E44" s="8">
        <f t="shared" si="27"/>
        <v>0.15834100000000001</v>
      </c>
      <c r="F44" s="4"/>
      <c r="G44" s="79"/>
      <c r="H44" s="66"/>
    </row>
    <row r="45" spans="1:8" ht="14.25" x14ac:dyDescent="0.15">
      <c r="A45" s="87" t="s">
        <v>166</v>
      </c>
      <c r="B45" s="17" t="s">
        <v>74</v>
      </c>
      <c r="C45" s="39">
        <v>1.1599999999999999E-2</v>
      </c>
      <c r="D45" s="16">
        <f>+C2</f>
        <v>27600</v>
      </c>
      <c r="E45" s="23">
        <f t="shared" ref="E45" si="30">$E$28</f>
        <v>0.15834100000000001</v>
      </c>
      <c r="F45" s="18">
        <f t="shared" si="28"/>
        <v>50.694454559999997</v>
      </c>
      <c r="G45" s="80">
        <f t="shared" ref="G45" si="31">ROUNDUP(F45+F46,0)</f>
        <v>243</v>
      </c>
      <c r="H45" s="161" t="s">
        <v>189</v>
      </c>
    </row>
    <row r="46" spans="1:8" ht="14.25" x14ac:dyDescent="0.15">
      <c r="A46" s="88" t="s">
        <v>167</v>
      </c>
      <c r="B46" s="8" t="s">
        <v>1</v>
      </c>
      <c r="C46" s="26">
        <v>5.2999999999999999E-2</v>
      </c>
      <c r="D46" s="5">
        <f>+E2</f>
        <v>22900</v>
      </c>
      <c r="E46" s="8">
        <f t="shared" ref="E46" si="32">$E$29</f>
        <v>0.15834100000000001</v>
      </c>
      <c r="F46" s="4">
        <f t="shared" si="28"/>
        <v>192.17847170000002</v>
      </c>
      <c r="G46" s="81"/>
      <c r="H46" s="66"/>
    </row>
    <row r="47" spans="1:8" ht="14.25" x14ac:dyDescent="0.15">
      <c r="A47" s="159" t="s">
        <v>168</v>
      </c>
      <c r="B47" s="17" t="s">
        <v>74</v>
      </c>
      <c r="C47" s="39">
        <v>0.127</v>
      </c>
      <c r="D47" s="16">
        <f>+C2</f>
        <v>27600</v>
      </c>
      <c r="E47" s="23">
        <f t="shared" ref="E47" si="33">$E$28</f>
        <v>0.15834100000000001</v>
      </c>
      <c r="F47" s="18">
        <f t="shared" si="28"/>
        <v>555.01687320000008</v>
      </c>
      <c r="G47" s="80">
        <f t="shared" ref="G47" si="34">ROUNDUP(F47+F48,0)</f>
        <v>769</v>
      </c>
      <c r="H47" s="161" t="s">
        <v>189</v>
      </c>
    </row>
    <row r="48" spans="1:8" ht="14.25" x14ac:dyDescent="0.15">
      <c r="A48" s="88" t="s">
        <v>171</v>
      </c>
      <c r="B48" s="8" t="s">
        <v>1</v>
      </c>
      <c r="C48" s="26">
        <v>5.8999999999999997E-2</v>
      </c>
      <c r="D48" s="5">
        <f>+E2</f>
        <v>22900</v>
      </c>
      <c r="E48" s="8">
        <f t="shared" ref="E48" si="35">$E$29</f>
        <v>0.15834100000000001</v>
      </c>
      <c r="F48" s="4">
        <f t="shared" si="28"/>
        <v>213.9345251</v>
      </c>
      <c r="G48" s="81"/>
      <c r="H48" s="66"/>
    </row>
    <row r="49" spans="1:8" ht="14.25" x14ac:dyDescent="0.15">
      <c r="A49" s="87" t="s">
        <v>169</v>
      </c>
      <c r="B49" s="17" t="s">
        <v>74</v>
      </c>
      <c r="C49" s="39">
        <v>0.318</v>
      </c>
      <c r="D49" s="16">
        <f>+C2</f>
        <v>27600</v>
      </c>
      <c r="E49" s="23">
        <f t="shared" ref="E49" si="36">$E$28</f>
        <v>0.15834100000000001</v>
      </c>
      <c r="F49" s="18">
        <f t="shared" si="28"/>
        <v>1389.7272888</v>
      </c>
      <c r="G49" s="80">
        <f t="shared" ref="G49" si="37">ROUNDUP(F49+F50,0)</f>
        <v>1767</v>
      </c>
      <c r="H49" s="64" t="s">
        <v>188</v>
      </c>
    </row>
    <row r="50" spans="1:8" ht="14.25" x14ac:dyDescent="0.15">
      <c r="A50" s="88" t="s">
        <v>170</v>
      </c>
      <c r="B50" s="8" t="s">
        <v>1</v>
      </c>
      <c r="C50" s="26">
        <v>0.104</v>
      </c>
      <c r="D50" s="5">
        <f>+E2</f>
        <v>22900</v>
      </c>
      <c r="E50" s="8">
        <f t="shared" ref="E50" si="38">$E$29</f>
        <v>0.15834100000000001</v>
      </c>
      <c r="F50" s="4">
        <f t="shared" si="28"/>
        <v>377.1049256</v>
      </c>
      <c r="G50" s="81"/>
      <c r="H50" s="66"/>
    </row>
    <row r="51" spans="1:8" ht="14.25" x14ac:dyDescent="0.15">
      <c r="A51" s="87" t="s">
        <v>213</v>
      </c>
      <c r="B51" s="17" t="s">
        <v>74</v>
      </c>
      <c r="C51" s="39">
        <v>0.08</v>
      </c>
      <c r="D51" s="16">
        <f>+C2</f>
        <v>27600</v>
      </c>
      <c r="E51" s="23">
        <f t="shared" ref="E51" si="39">$E$28</f>
        <v>0.15834100000000001</v>
      </c>
      <c r="F51" s="18">
        <f t="shared" si="28"/>
        <v>349.61692800000003</v>
      </c>
      <c r="G51" s="80">
        <f t="shared" ref="G51" si="40">ROUNDUP(F51+F52,0)</f>
        <v>394</v>
      </c>
      <c r="H51" s="161" t="s">
        <v>189</v>
      </c>
    </row>
    <row r="52" spans="1:8" ht="15" thickBot="1" x14ac:dyDescent="0.2">
      <c r="A52" s="88" t="s">
        <v>165</v>
      </c>
      <c r="B52" s="8" t="s">
        <v>1</v>
      </c>
      <c r="C52" s="26">
        <v>1.2E-2</v>
      </c>
      <c r="D52" s="5">
        <f>+E2</f>
        <v>22900</v>
      </c>
      <c r="E52" s="8">
        <f t="shared" ref="E52" si="41">$E$29</f>
        <v>0.15834100000000001</v>
      </c>
      <c r="F52" s="4">
        <f t="shared" si="28"/>
        <v>43.512106800000005</v>
      </c>
      <c r="G52" s="81"/>
      <c r="H52" s="66"/>
    </row>
    <row r="53" spans="1:8" ht="41.25" thickBot="1" x14ac:dyDescent="0.2">
      <c r="A53" s="84" t="s">
        <v>45</v>
      </c>
      <c r="B53" s="30" t="s">
        <v>40</v>
      </c>
      <c r="C53" s="30" t="s">
        <v>271</v>
      </c>
      <c r="D53" s="30" t="s">
        <v>263</v>
      </c>
      <c r="E53" s="30" t="s">
        <v>264</v>
      </c>
      <c r="F53" s="76" t="s">
        <v>25</v>
      </c>
      <c r="G53" s="42" t="s">
        <v>76</v>
      </c>
      <c r="H53" s="31" t="s">
        <v>75</v>
      </c>
    </row>
    <row r="54" spans="1:8" ht="14.25" x14ac:dyDescent="0.15">
      <c r="A54" s="87" t="s">
        <v>214</v>
      </c>
      <c r="B54" s="17" t="s">
        <v>74</v>
      </c>
      <c r="C54" s="39">
        <v>0.08</v>
      </c>
      <c r="D54" s="16">
        <f>+C2</f>
        <v>27600</v>
      </c>
      <c r="E54" s="23">
        <f t="shared" ref="E54" si="42">$E$28</f>
        <v>0.15834100000000001</v>
      </c>
      <c r="F54" s="18">
        <f t="shared" ref="F54:F83" si="43">+C54*D54*E54</f>
        <v>349.61692800000003</v>
      </c>
      <c r="G54" s="80">
        <f t="shared" ref="G54" si="44">ROUNDUP(F54+F55,0)</f>
        <v>394</v>
      </c>
      <c r="H54" s="161" t="s">
        <v>189</v>
      </c>
    </row>
    <row r="55" spans="1:8" ht="14.25" x14ac:dyDescent="0.15">
      <c r="A55" s="163" t="s">
        <v>206</v>
      </c>
      <c r="B55" s="8" t="s">
        <v>1</v>
      </c>
      <c r="C55" s="26">
        <v>1.2E-2</v>
      </c>
      <c r="D55" s="5">
        <f>+E2</f>
        <v>22900</v>
      </c>
      <c r="E55" s="8">
        <f t="shared" ref="E55" si="45">$E$29</f>
        <v>0.15834100000000001</v>
      </c>
      <c r="F55" s="4">
        <f t="shared" si="43"/>
        <v>43.512106800000005</v>
      </c>
      <c r="G55" s="81"/>
      <c r="H55" s="66"/>
    </row>
    <row r="56" spans="1:8" ht="14.25" x14ac:dyDescent="0.15">
      <c r="A56" s="87" t="s">
        <v>215</v>
      </c>
      <c r="B56" s="17" t="s">
        <v>74</v>
      </c>
      <c r="C56" s="39">
        <v>0.08</v>
      </c>
      <c r="D56" s="16">
        <f>+C2</f>
        <v>27600</v>
      </c>
      <c r="E56" s="23">
        <f t="shared" ref="E56" si="46">$E$28</f>
        <v>0.15834100000000001</v>
      </c>
      <c r="F56" s="18">
        <f t="shared" si="43"/>
        <v>349.61692800000003</v>
      </c>
      <c r="G56" s="80">
        <f t="shared" ref="G56" si="47">ROUNDUP(F56+F57,0)</f>
        <v>394</v>
      </c>
      <c r="H56" s="161" t="s">
        <v>189</v>
      </c>
    </row>
    <row r="57" spans="1:8" ht="14.25" x14ac:dyDescent="0.15">
      <c r="A57" s="163" t="s">
        <v>206</v>
      </c>
      <c r="B57" s="8" t="s">
        <v>1</v>
      </c>
      <c r="C57" s="26">
        <v>1.2E-2</v>
      </c>
      <c r="D57" s="5">
        <f>+E2</f>
        <v>22900</v>
      </c>
      <c r="E57" s="8">
        <f t="shared" ref="E57" si="48">$E$29</f>
        <v>0.15834100000000001</v>
      </c>
      <c r="F57" s="4">
        <f t="shared" si="43"/>
        <v>43.512106800000005</v>
      </c>
      <c r="G57" s="81"/>
      <c r="H57" s="66"/>
    </row>
    <row r="58" spans="1:8" ht="14.25" x14ac:dyDescent="0.15">
      <c r="A58" s="87" t="s">
        <v>164</v>
      </c>
      <c r="B58" s="17" t="s">
        <v>74</v>
      </c>
      <c r="C58" s="39">
        <v>0.06</v>
      </c>
      <c r="D58" s="16">
        <f>+C2</f>
        <v>27600</v>
      </c>
      <c r="E58" s="23">
        <f t="shared" ref="E58" si="49">$E$28</f>
        <v>0.15834100000000001</v>
      </c>
      <c r="F58" s="18">
        <f t="shared" si="43"/>
        <v>262.21269599999999</v>
      </c>
      <c r="G58" s="80">
        <f t="shared" ref="G58" si="50">ROUNDUP(F58+F59,0)</f>
        <v>371</v>
      </c>
      <c r="H58" s="161" t="s">
        <v>189</v>
      </c>
    </row>
    <row r="59" spans="1:8" ht="14.25" x14ac:dyDescent="0.15">
      <c r="A59" s="88" t="s">
        <v>172</v>
      </c>
      <c r="B59" s="8" t="s">
        <v>1</v>
      </c>
      <c r="C59" s="26">
        <v>0.03</v>
      </c>
      <c r="D59" s="5">
        <f>+E2</f>
        <v>22900</v>
      </c>
      <c r="E59" s="8">
        <f t="shared" ref="E59" si="51">$E$29</f>
        <v>0.15834100000000001</v>
      </c>
      <c r="F59" s="4">
        <f t="shared" si="43"/>
        <v>108.78026700000001</v>
      </c>
      <c r="G59" s="81"/>
      <c r="H59" s="66"/>
    </row>
    <row r="60" spans="1:8" ht="14.25" x14ac:dyDescent="0.15">
      <c r="A60" s="159" t="s">
        <v>168</v>
      </c>
      <c r="B60" s="17" t="s">
        <v>74</v>
      </c>
      <c r="C60" s="39">
        <v>7.9799999999999996E-2</v>
      </c>
      <c r="D60" s="16">
        <f>+C2</f>
        <v>27600</v>
      </c>
      <c r="E60" s="23">
        <f t="shared" ref="E60:E80" si="52">$E$28</f>
        <v>0.15834100000000001</v>
      </c>
      <c r="F60" s="18">
        <f t="shared" si="43"/>
        <v>348.74288568000003</v>
      </c>
      <c r="G60" s="80">
        <f t="shared" ref="G60" si="53">ROUNDUP(F60+F61,0)</f>
        <v>390</v>
      </c>
      <c r="H60" s="161" t="s">
        <v>189</v>
      </c>
    </row>
    <row r="61" spans="1:8" ht="14.25" x14ac:dyDescent="0.15">
      <c r="A61" s="88" t="s">
        <v>173</v>
      </c>
      <c r="B61" s="8" t="s">
        <v>1</v>
      </c>
      <c r="C61" s="26">
        <v>1.2E-2</v>
      </c>
      <c r="D61" s="5">
        <f>+E3</f>
        <v>21600</v>
      </c>
      <c r="E61" s="8">
        <f t="shared" ref="E61:E81" si="54">$E$29</f>
        <v>0.15834100000000001</v>
      </c>
      <c r="F61" s="4">
        <f t="shared" si="43"/>
        <v>41.041987200000001</v>
      </c>
      <c r="G61" s="81"/>
      <c r="H61" s="66"/>
    </row>
    <row r="62" spans="1:8" ht="14.25" x14ac:dyDescent="0.15">
      <c r="A62" s="87" t="s">
        <v>174</v>
      </c>
      <c r="B62" s="17" t="s">
        <v>74</v>
      </c>
      <c r="C62" s="39">
        <v>1.6E-2</v>
      </c>
      <c r="D62" s="16">
        <f>+C2</f>
        <v>27600</v>
      </c>
      <c r="E62" s="23">
        <f t="shared" si="52"/>
        <v>0.15834100000000001</v>
      </c>
      <c r="F62" s="18">
        <f t="shared" si="43"/>
        <v>69.923385600000003</v>
      </c>
      <c r="G62" s="80">
        <f t="shared" ref="G62" si="55">ROUNDUP(F62+F63,0)</f>
        <v>77</v>
      </c>
      <c r="H62" s="64" t="s">
        <v>78</v>
      </c>
    </row>
    <row r="63" spans="1:8" ht="14.25" x14ac:dyDescent="0.15">
      <c r="A63" s="88"/>
      <c r="B63" s="8" t="s">
        <v>1</v>
      </c>
      <c r="C63" s="26">
        <v>1.8E-3</v>
      </c>
      <c r="D63" s="5">
        <f>+E2</f>
        <v>22900</v>
      </c>
      <c r="E63" s="8">
        <f t="shared" si="54"/>
        <v>0.15834100000000001</v>
      </c>
      <c r="F63" s="4">
        <f t="shared" si="43"/>
        <v>6.5268160200000001</v>
      </c>
      <c r="G63" s="81"/>
      <c r="H63" s="66"/>
    </row>
    <row r="64" spans="1:8" ht="14.25" x14ac:dyDescent="0.15">
      <c r="A64" s="87" t="s">
        <v>175</v>
      </c>
      <c r="B64" s="17" t="s">
        <v>74</v>
      </c>
      <c r="C64" s="39">
        <v>3.4200000000000001E-2</v>
      </c>
      <c r="D64" s="16">
        <f>+C2</f>
        <v>27600</v>
      </c>
      <c r="E64" s="23">
        <f t="shared" si="52"/>
        <v>0.15834100000000001</v>
      </c>
      <c r="F64" s="18">
        <f t="shared" si="43"/>
        <v>149.46123672000002</v>
      </c>
      <c r="G64" s="80">
        <f t="shared" ref="G64" si="56">ROUNDUP(F64+F65,0)</f>
        <v>161</v>
      </c>
      <c r="H64" s="64" t="s">
        <v>78</v>
      </c>
    </row>
    <row r="65" spans="1:8" ht="14.25" x14ac:dyDescent="0.15">
      <c r="A65" s="88"/>
      <c r="B65" s="8" t="s">
        <v>1</v>
      </c>
      <c r="C65" s="26">
        <v>3.0000000000000001E-3</v>
      </c>
      <c r="D65" s="5">
        <f>+E2</f>
        <v>22900</v>
      </c>
      <c r="E65" s="8">
        <f t="shared" si="54"/>
        <v>0.15834100000000001</v>
      </c>
      <c r="F65" s="4">
        <f t="shared" si="43"/>
        <v>10.878026700000001</v>
      </c>
      <c r="G65" s="81"/>
      <c r="H65" s="66"/>
    </row>
    <row r="66" spans="1:8" ht="14.25" x14ac:dyDescent="0.15">
      <c r="A66" s="87" t="s">
        <v>176</v>
      </c>
      <c r="B66" s="17" t="s">
        <v>212</v>
      </c>
      <c r="C66" s="39">
        <v>2.1999999999999999E-2</v>
      </c>
      <c r="D66" s="16">
        <f>+G2</f>
        <v>29700</v>
      </c>
      <c r="E66" s="23">
        <f t="shared" si="52"/>
        <v>0.15834100000000001</v>
      </c>
      <c r="F66" s="18">
        <f t="shared" si="43"/>
        <v>103.4600094</v>
      </c>
      <c r="G66" s="80">
        <f t="shared" ref="G66" si="57">ROUNDUP(F66+F67,0)</f>
        <v>122</v>
      </c>
      <c r="H66" s="64" t="s">
        <v>88</v>
      </c>
    </row>
    <row r="67" spans="1:8" ht="14.25" x14ac:dyDescent="0.15">
      <c r="A67" s="88" t="s">
        <v>177</v>
      </c>
      <c r="B67" s="8" t="s">
        <v>1</v>
      </c>
      <c r="C67" s="26">
        <v>5.0000000000000001E-3</v>
      </c>
      <c r="D67" s="5">
        <f>+E2</f>
        <v>22900</v>
      </c>
      <c r="E67" s="8">
        <f t="shared" si="54"/>
        <v>0.15834100000000001</v>
      </c>
      <c r="F67" s="4">
        <f t="shared" si="43"/>
        <v>18.1300445</v>
      </c>
      <c r="G67" s="81"/>
      <c r="H67" s="66"/>
    </row>
    <row r="68" spans="1:8" ht="14.25" x14ac:dyDescent="0.15">
      <c r="A68" s="87" t="s">
        <v>176</v>
      </c>
      <c r="B68" s="17" t="s">
        <v>212</v>
      </c>
      <c r="C68" s="39">
        <v>2.1999999999999999E-2</v>
      </c>
      <c r="D68" s="16">
        <f>+G2</f>
        <v>29700</v>
      </c>
      <c r="E68" s="23">
        <f t="shared" si="52"/>
        <v>0.15834100000000001</v>
      </c>
      <c r="F68" s="18">
        <f t="shared" si="43"/>
        <v>103.4600094</v>
      </c>
      <c r="G68" s="80">
        <f t="shared" ref="G68" si="58">ROUNDUP(F68+F69,0)</f>
        <v>122</v>
      </c>
      <c r="H68" s="64" t="s">
        <v>188</v>
      </c>
    </row>
    <row r="69" spans="1:8" ht="14.25" x14ac:dyDescent="0.15">
      <c r="A69" s="88" t="s">
        <v>178</v>
      </c>
      <c r="B69" s="8" t="s">
        <v>1</v>
      </c>
      <c r="C69" s="26">
        <v>5.0000000000000001E-3</v>
      </c>
      <c r="D69" s="5">
        <f>+E2</f>
        <v>22900</v>
      </c>
      <c r="E69" s="8">
        <f t="shared" si="54"/>
        <v>0.15834100000000001</v>
      </c>
      <c r="F69" s="4">
        <f t="shared" si="43"/>
        <v>18.1300445</v>
      </c>
      <c r="G69" s="81"/>
      <c r="H69" s="66"/>
    </row>
    <row r="70" spans="1:8" ht="14.25" x14ac:dyDescent="0.15">
      <c r="A70" s="87" t="s">
        <v>179</v>
      </c>
      <c r="B70" s="17" t="s">
        <v>191</v>
      </c>
      <c r="C70" s="39">
        <v>6.2700000000000006E-2</v>
      </c>
      <c r="D70" s="16">
        <f>+G3</f>
        <v>29100</v>
      </c>
      <c r="E70" s="23">
        <f t="shared" si="52"/>
        <v>0.15834100000000001</v>
      </c>
      <c r="F70" s="18">
        <f t="shared" si="43"/>
        <v>288.90423837000003</v>
      </c>
      <c r="G70" s="80">
        <f t="shared" ref="G70" si="59">ROUNDUP(F70+F71,0)</f>
        <v>429</v>
      </c>
      <c r="H70" s="64" t="s">
        <v>78</v>
      </c>
    </row>
    <row r="71" spans="1:8" ht="14.25" x14ac:dyDescent="0.15">
      <c r="A71" s="88" t="s">
        <v>180</v>
      </c>
      <c r="B71" s="8" t="s">
        <v>1</v>
      </c>
      <c r="C71" s="26">
        <v>3.8399999999999997E-2</v>
      </c>
      <c r="D71" s="5">
        <f>+E2</f>
        <v>22900</v>
      </c>
      <c r="E71" s="8">
        <f t="shared" si="54"/>
        <v>0.15834100000000001</v>
      </c>
      <c r="F71" s="4">
        <f t="shared" si="43"/>
        <v>139.23874175999998</v>
      </c>
      <c r="G71" s="81"/>
      <c r="H71" s="66"/>
    </row>
    <row r="72" spans="1:8" ht="14.25" x14ac:dyDescent="0.15">
      <c r="A72" s="87" t="s">
        <v>179</v>
      </c>
      <c r="B72" s="17" t="s">
        <v>191</v>
      </c>
      <c r="C72" s="39">
        <v>6.2700000000000006E-2</v>
      </c>
      <c r="D72" s="16">
        <f>+G3</f>
        <v>29100</v>
      </c>
      <c r="E72" s="23">
        <f t="shared" si="52"/>
        <v>0.15834100000000001</v>
      </c>
      <c r="F72" s="18">
        <f t="shared" si="43"/>
        <v>288.90423837000003</v>
      </c>
      <c r="G72" s="80">
        <f t="shared" ref="G72" si="60">ROUNDUP(F72+F73,0)</f>
        <v>429</v>
      </c>
      <c r="H72" s="64" t="s">
        <v>78</v>
      </c>
    </row>
    <row r="73" spans="1:8" ht="14.25" x14ac:dyDescent="0.15">
      <c r="A73" s="88" t="s">
        <v>181</v>
      </c>
      <c r="B73" s="8" t="s">
        <v>1</v>
      </c>
      <c r="C73" s="26">
        <v>3.8399999999999997E-2</v>
      </c>
      <c r="D73" s="5">
        <f>+E2</f>
        <v>22900</v>
      </c>
      <c r="E73" s="8">
        <f t="shared" si="54"/>
        <v>0.15834100000000001</v>
      </c>
      <c r="F73" s="4">
        <f t="shared" si="43"/>
        <v>139.23874175999998</v>
      </c>
      <c r="G73" s="81"/>
      <c r="H73" s="66"/>
    </row>
    <row r="74" spans="1:8" ht="14.25" x14ac:dyDescent="0.15">
      <c r="A74" s="87" t="s">
        <v>182</v>
      </c>
      <c r="B74" s="17" t="s">
        <v>191</v>
      </c>
      <c r="C74" s="39">
        <v>3.2899999999999999E-2</v>
      </c>
      <c r="D74" s="16">
        <f>+G3</f>
        <v>29100</v>
      </c>
      <c r="E74" s="23">
        <f t="shared" si="52"/>
        <v>0.15834100000000001</v>
      </c>
      <c r="F74" s="18">
        <f t="shared" si="43"/>
        <v>151.59408999000001</v>
      </c>
      <c r="G74" s="80">
        <f t="shared" ref="G74" si="61">ROUNDUP(F74+F75,0)</f>
        <v>213</v>
      </c>
      <c r="H74" s="64" t="s">
        <v>78</v>
      </c>
    </row>
    <row r="75" spans="1:8" ht="14.25" x14ac:dyDescent="0.15">
      <c r="A75" s="88" t="s">
        <v>180</v>
      </c>
      <c r="B75" s="8" t="s">
        <v>1</v>
      </c>
      <c r="C75" s="39">
        <v>1.6799999999999999E-2</v>
      </c>
      <c r="D75" s="16">
        <f>+E2</f>
        <v>22900</v>
      </c>
      <c r="E75" s="8">
        <f t="shared" si="54"/>
        <v>0.15834100000000001</v>
      </c>
      <c r="F75" s="4">
        <f t="shared" si="43"/>
        <v>60.916949519999996</v>
      </c>
      <c r="G75" s="152"/>
      <c r="H75" s="153"/>
    </row>
    <row r="76" spans="1:8" ht="14.25" x14ac:dyDescent="0.15">
      <c r="A76" s="87" t="s">
        <v>182</v>
      </c>
      <c r="B76" s="17" t="s">
        <v>191</v>
      </c>
      <c r="C76" s="24">
        <v>3.8399999999999997E-2</v>
      </c>
      <c r="D76" s="147">
        <f>+G3</f>
        <v>29100</v>
      </c>
      <c r="E76" s="23">
        <f t="shared" si="52"/>
        <v>0.15834100000000001</v>
      </c>
      <c r="F76" s="18">
        <f t="shared" si="43"/>
        <v>176.93656703999997</v>
      </c>
      <c r="G76" s="155">
        <f t="shared" ref="G76" si="62">ROUNDUP(F76+F77,0)</f>
        <v>238</v>
      </c>
      <c r="H76" s="64" t="s">
        <v>78</v>
      </c>
    </row>
    <row r="77" spans="1:8" ht="14.25" x14ac:dyDescent="0.15">
      <c r="A77" s="88" t="s">
        <v>181</v>
      </c>
      <c r="B77" s="8" t="s">
        <v>1</v>
      </c>
      <c r="C77" s="39">
        <v>1.6799999999999999E-2</v>
      </c>
      <c r="D77" s="16">
        <f>+E2</f>
        <v>22900</v>
      </c>
      <c r="E77" s="8">
        <f t="shared" si="54"/>
        <v>0.15834100000000001</v>
      </c>
      <c r="F77" s="4">
        <f t="shared" si="43"/>
        <v>60.916949519999996</v>
      </c>
      <c r="G77" s="152"/>
      <c r="H77" s="153"/>
    </row>
    <row r="78" spans="1:8" ht="14.25" x14ac:dyDescent="0.15">
      <c r="A78" s="87" t="s">
        <v>183</v>
      </c>
      <c r="B78" s="23" t="s">
        <v>74</v>
      </c>
      <c r="C78" s="24">
        <v>5.7000000000000002E-2</v>
      </c>
      <c r="D78" s="147">
        <f>+C2</f>
        <v>27600</v>
      </c>
      <c r="E78" s="23">
        <f t="shared" si="52"/>
        <v>0.15834100000000001</v>
      </c>
      <c r="F78" s="18">
        <f t="shared" si="43"/>
        <v>249.10206120000001</v>
      </c>
      <c r="G78" s="155">
        <f t="shared" ref="G78" si="63">ROUNDUP(F78+F79,0)</f>
        <v>250</v>
      </c>
      <c r="H78" s="64" t="s">
        <v>78</v>
      </c>
    </row>
    <row r="79" spans="1:8" ht="14.25" x14ac:dyDescent="0.15">
      <c r="A79" s="88" t="s">
        <v>184</v>
      </c>
      <c r="B79" s="17"/>
      <c r="C79" s="39"/>
      <c r="D79" s="16"/>
      <c r="E79" s="8">
        <f t="shared" si="54"/>
        <v>0.15834100000000001</v>
      </c>
      <c r="F79" s="4"/>
      <c r="G79" s="152"/>
      <c r="H79" s="153"/>
    </row>
    <row r="80" spans="1:8" ht="14.25" x14ac:dyDescent="0.15">
      <c r="A80" s="159" t="s">
        <v>168</v>
      </c>
      <c r="B80" s="23" t="s">
        <v>74</v>
      </c>
      <c r="C80" s="24">
        <v>0.17100000000000001</v>
      </c>
      <c r="D80" s="147">
        <f>+C2</f>
        <v>27600</v>
      </c>
      <c r="E80" s="23">
        <f t="shared" si="52"/>
        <v>0.15834100000000001</v>
      </c>
      <c r="F80" s="18">
        <f t="shared" si="43"/>
        <v>747.30618360000005</v>
      </c>
      <c r="G80" s="155">
        <f t="shared" ref="G80" si="64">ROUNDUP(F80+F81,0)</f>
        <v>748</v>
      </c>
      <c r="H80" s="64" t="s">
        <v>78</v>
      </c>
    </row>
    <row r="81" spans="1:8" ht="14.25" x14ac:dyDescent="0.15">
      <c r="A81" s="88" t="s">
        <v>185</v>
      </c>
      <c r="B81" s="8"/>
      <c r="C81" s="26"/>
      <c r="D81" s="5"/>
      <c r="E81" s="8">
        <f t="shared" si="54"/>
        <v>0.15834100000000001</v>
      </c>
      <c r="F81" s="4"/>
      <c r="G81" s="81"/>
      <c r="H81" s="66"/>
    </row>
    <row r="82" spans="1:8" ht="14.25" x14ac:dyDescent="0.15">
      <c r="A82" s="159" t="s">
        <v>168</v>
      </c>
      <c r="B82" s="17" t="s">
        <v>191</v>
      </c>
      <c r="C82" s="39">
        <v>7.0999999999999994E-2</v>
      </c>
      <c r="D82" s="16">
        <f>+G3</f>
        <v>29100</v>
      </c>
      <c r="E82" s="17">
        <f t="shared" ref="E82" si="65">$E$28</f>
        <v>0.15834100000000001</v>
      </c>
      <c r="F82" s="18">
        <f t="shared" si="43"/>
        <v>327.14834009999998</v>
      </c>
      <c r="G82" s="80">
        <f t="shared" ref="G82" si="66">ROUNDUP(F82+F83,0)</f>
        <v>480</v>
      </c>
      <c r="H82" s="64" t="s">
        <v>78</v>
      </c>
    </row>
    <row r="83" spans="1:8" ht="15" thickBot="1" x14ac:dyDescent="0.2">
      <c r="A83" s="160" t="s">
        <v>186</v>
      </c>
      <c r="B83" s="35" t="s">
        <v>1</v>
      </c>
      <c r="C83" s="36">
        <v>4.2000000000000003E-2</v>
      </c>
      <c r="D83" s="68">
        <f>+E2</f>
        <v>22900</v>
      </c>
      <c r="E83" s="35">
        <f t="shared" ref="E83" si="67">$E$29</f>
        <v>0.15834100000000001</v>
      </c>
      <c r="F83" s="233">
        <f t="shared" si="43"/>
        <v>152.29237380000001</v>
      </c>
      <c r="G83" s="82"/>
      <c r="H83" s="69"/>
    </row>
    <row r="90" spans="1:8" x14ac:dyDescent="0.15">
      <c r="D90" s="1"/>
    </row>
  </sheetData>
  <sheetProtection sheet="1" objects="1" scenarios="1"/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>
    <oddFooter>&amp;CＰ－７－</oddFooter>
    <evenFooter>&amp;CＰ－８－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表紙</vt:lpstr>
      <vt:lpstr>目次</vt:lpstr>
      <vt:lpstr>標準見積書の書き方</vt:lpstr>
      <vt:lpstr>法定福利費率</vt:lpstr>
      <vt:lpstr>労務費の比率</vt:lpstr>
      <vt:lpstr>アスファルト系（参考１）</vt:lpstr>
      <vt:lpstr>シーリング系（参考２）</vt:lpstr>
      <vt:lpstr>全防協福利費（参考３）</vt:lpstr>
      <vt:lpstr>外壁改修関係（参考４）</vt:lpstr>
      <vt:lpstr>撤去工事（別紙参考５）</vt:lpstr>
      <vt:lpstr>根拠の記入例</vt:lpstr>
      <vt:lpstr>'アスファルト系（参考１）'!Print_Area</vt:lpstr>
      <vt:lpstr>'シーリング系（参考２）'!Print_Area</vt:lpstr>
      <vt:lpstr>'外壁改修関係（参考４）'!Print_Area</vt:lpstr>
      <vt:lpstr>根拠の記入例!Print_Area</vt:lpstr>
      <vt:lpstr>'撤去工事（別紙参考５）'!Print_Area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j gaiho</cp:lastModifiedBy>
  <cp:lastPrinted>2020-01-17T04:24:23Z</cp:lastPrinted>
  <dcterms:created xsi:type="dcterms:W3CDTF">2013-05-30T06:30:38Z</dcterms:created>
  <dcterms:modified xsi:type="dcterms:W3CDTF">2025-04-02T03:18:40Z</dcterms:modified>
</cp:coreProperties>
</file>