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defaultThemeVersion="124226"/>
  <mc:AlternateContent xmlns:mc="http://schemas.openxmlformats.org/markup-compatibility/2006">
    <mc:Choice Requires="x15">
      <x15ac:absPath xmlns:x15ac="http://schemas.microsoft.com/office/spreadsheetml/2010/11/ac" url="\\TS3420DCFE\share\瀧澤PCバックアップ資料\⑪標準見積書の法定福利費\新潟県防水組合法定福利費算定方法\"/>
    </mc:Choice>
  </mc:AlternateContent>
  <xr:revisionPtr revIDLastSave="0" documentId="13_ncr:1_{49992ABC-001F-42B4-AD8D-348BDADD3CC8}" xr6:coauthVersionLast="47" xr6:coauthVersionMax="47" xr10:uidLastSave="{00000000-0000-0000-0000-000000000000}"/>
  <bookViews>
    <workbookView xWindow="0" yWindow="150" windowWidth="20475" windowHeight="10530" activeTab="1" xr2:uid="{00000000-000D-0000-FFFF-FFFF00000000}"/>
  </bookViews>
  <sheets>
    <sheet name="はじめに" sheetId="1" r:id="rId1"/>
    <sheet name="法定福利費率" sheetId="2" r:id="rId2"/>
    <sheet name="見積書記載例" sheetId="3" r:id="rId3"/>
    <sheet name="参考比較" sheetId="4" r:id="rId4"/>
  </sheets>
  <definedNames>
    <definedName name="_xlnm.Print_Area" localSheetId="1">法定福利費率!$A$1:$L$28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33" i="4" l="1"/>
  <c r="K31" i="4"/>
  <c r="K29" i="4"/>
  <c r="K27" i="4"/>
  <c r="K23" i="4"/>
  <c r="K21" i="4"/>
  <c r="K19" i="4"/>
  <c r="K17" i="4"/>
  <c r="J63" i="4"/>
  <c r="J62" i="4"/>
  <c r="J61" i="4"/>
  <c r="J60" i="4"/>
  <c r="J58" i="4"/>
  <c r="J57" i="4"/>
  <c r="J56" i="4"/>
  <c r="J55" i="4"/>
  <c r="J51" i="4"/>
  <c r="J50" i="4"/>
  <c r="J49" i="4"/>
  <c r="J48" i="4"/>
  <c r="J46" i="4"/>
  <c r="J45" i="4"/>
  <c r="J44" i="4"/>
  <c r="J43" i="4"/>
  <c r="J3" i="4"/>
  <c r="J2" i="4"/>
  <c r="J15" i="2"/>
  <c r="J4" i="4" s="1"/>
  <c r="I3" i="4" l="1"/>
  <c r="I2" i="4"/>
  <c r="G3" i="4"/>
  <c r="G2" i="4"/>
  <c r="E3" i="4"/>
  <c r="E2" i="4"/>
  <c r="E5" i="4" s="1"/>
  <c r="C3" i="4"/>
  <c r="C2" i="4"/>
  <c r="G63" i="4" l="1"/>
  <c r="E63" i="4"/>
  <c r="I63" i="4" s="1"/>
  <c r="K63" i="4" s="1"/>
  <c r="M63" i="4" s="1"/>
  <c r="G62" i="4"/>
  <c r="E62" i="4"/>
  <c r="I62" i="4" s="1"/>
  <c r="K62" i="4" s="1"/>
  <c r="M62" i="4" s="1"/>
  <c r="G61" i="4"/>
  <c r="E61" i="4"/>
  <c r="I61" i="4" s="1"/>
  <c r="K61" i="4" s="1"/>
  <c r="M61" i="4" s="1"/>
  <c r="G60" i="4"/>
  <c r="E60" i="4"/>
  <c r="I60" i="4" s="1"/>
  <c r="K60" i="4" s="1"/>
  <c r="M60" i="4" s="1"/>
  <c r="I55" i="4"/>
  <c r="K55" i="4" s="1"/>
  <c r="M55" i="4" s="1"/>
  <c r="C43" i="4"/>
  <c r="I5" i="4"/>
  <c r="E46" i="4" s="1"/>
  <c r="G5" i="4"/>
  <c r="E45" i="4" s="1"/>
  <c r="E44" i="4"/>
  <c r="C5" i="4"/>
  <c r="E43" i="4" s="1"/>
  <c r="E48" i="4" s="1"/>
  <c r="C23" i="4"/>
  <c r="C33" i="4" s="1"/>
  <c r="C22" i="4"/>
  <c r="C32" i="4" s="1"/>
  <c r="C21" i="4"/>
  <c r="C31" i="4" s="1"/>
  <c r="C20" i="4"/>
  <c r="C30" i="4" s="1"/>
  <c r="C19" i="4"/>
  <c r="C18" i="4"/>
  <c r="C17" i="4"/>
  <c r="C27" i="4" s="1"/>
  <c r="C16" i="4"/>
  <c r="C26" i="4" s="1"/>
  <c r="C54" i="3"/>
  <c r="C53" i="3"/>
  <c r="C52" i="3"/>
  <c r="G41" i="3"/>
  <c r="G43" i="3" s="1"/>
  <c r="G37" i="3"/>
  <c r="G36" i="3"/>
  <c r="G32" i="3"/>
  <c r="G31" i="3"/>
  <c r="G30" i="3"/>
  <c r="G29" i="3"/>
  <c r="G28" i="3"/>
  <c r="G27" i="3"/>
  <c r="J14" i="2"/>
  <c r="I4" i="4" s="1"/>
  <c r="E22" i="4" s="1"/>
  <c r="J13" i="2"/>
  <c r="G4" i="4" s="1"/>
  <c r="E21" i="4" s="1"/>
  <c r="J12" i="2"/>
  <c r="E4" i="4" s="1"/>
  <c r="E18" i="4" s="1"/>
  <c r="E28" i="4" s="1"/>
  <c r="J11" i="2"/>
  <c r="C4" i="4" s="1"/>
  <c r="E16" i="4" s="1"/>
  <c r="E26" i="4" s="1"/>
  <c r="G54" i="3" l="1"/>
  <c r="E17" i="4"/>
  <c r="I17" i="4" s="1"/>
  <c r="G43" i="4"/>
  <c r="G48" i="4" s="1"/>
  <c r="I48" i="4" s="1"/>
  <c r="K48" i="4" s="1"/>
  <c r="M48" i="4" s="1"/>
  <c r="E23" i="4"/>
  <c r="E33" i="4" s="1"/>
  <c r="I33" i="4" s="1"/>
  <c r="G46" i="4"/>
  <c r="G51" i="4" s="1"/>
  <c r="E20" i="4"/>
  <c r="E30" i="4" s="1"/>
  <c r="I30" i="4" s="1"/>
  <c r="G45" i="4"/>
  <c r="G50" i="4" s="1"/>
  <c r="G44" i="4"/>
  <c r="G49" i="4" s="1"/>
  <c r="E19" i="4"/>
  <c r="E29" i="4" s="1"/>
  <c r="I26" i="4"/>
  <c r="I18" i="4"/>
  <c r="I22" i="4"/>
  <c r="C28" i="4"/>
  <c r="I28" i="4" s="1"/>
  <c r="I16" i="4"/>
  <c r="E51" i="4"/>
  <c r="E49" i="4"/>
  <c r="E50" i="4"/>
  <c r="E32" i="4"/>
  <c r="I32" i="4" s="1"/>
  <c r="C29" i="4"/>
  <c r="I21" i="4"/>
  <c r="E31" i="4"/>
  <c r="I31" i="4" s="1"/>
  <c r="N60" i="4"/>
  <c r="O60" i="4" s="1"/>
  <c r="I56" i="4"/>
  <c r="K56" i="4" s="1"/>
  <c r="M56" i="4" s="1"/>
  <c r="N61" i="4" s="1"/>
  <c r="O61" i="4" s="1"/>
  <c r="I58" i="4"/>
  <c r="K58" i="4" s="1"/>
  <c r="M58" i="4" s="1"/>
  <c r="N63" i="4" s="1"/>
  <c r="O63" i="4" s="1"/>
  <c r="I57" i="4"/>
  <c r="K57" i="4" s="1"/>
  <c r="M57" i="4" s="1"/>
  <c r="N62" i="4" s="1"/>
  <c r="O62" i="4" s="1"/>
  <c r="G39" i="3"/>
  <c r="G53" i="3" s="1"/>
  <c r="G34" i="3"/>
  <c r="G52" i="3" s="1"/>
  <c r="I43" i="4" l="1"/>
  <c r="K43" i="4" s="1"/>
  <c r="M43" i="4" s="1"/>
  <c r="N48" i="4" s="1"/>
  <c r="O48" i="4" s="1"/>
  <c r="E27" i="4"/>
  <c r="I27" i="4" s="1"/>
  <c r="J27" i="4" s="1"/>
  <c r="L27" i="4" s="1"/>
  <c r="N27" i="4" s="1"/>
  <c r="I46" i="4"/>
  <c r="K46" i="4" s="1"/>
  <c r="M46" i="4" s="1"/>
  <c r="I51" i="4"/>
  <c r="K51" i="4" s="1"/>
  <c r="M51" i="4" s="1"/>
  <c r="I20" i="4"/>
  <c r="J21" i="4" s="1"/>
  <c r="L21" i="4" s="1"/>
  <c r="N21" i="4" s="1"/>
  <c r="I45" i="4"/>
  <c r="K45" i="4" s="1"/>
  <c r="M45" i="4" s="1"/>
  <c r="I23" i="4"/>
  <c r="J23" i="4" s="1"/>
  <c r="L23" i="4" s="1"/>
  <c r="N23" i="4" s="1"/>
  <c r="I50" i="4"/>
  <c r="K50" i="4" s="1"/>
  <c r="M50" i="4" s="1"/>
  <c r="I49" i="4"/>
  <c r="K49" i="4" s="1"/>
  <c r="M49" i="4" s="1"/>
  <c r="I19" i="4"/>
  <c r="J19" i="4" s="1"/>
  <c r="L19" i="4" s="1"/>
  <c r="N19" i="4" s="1"/>
  <c r="I29" i="4"/>
  <c r="J29" i="4" s="1"/>
  <c r="L29" i="4" s="1"/>
  <c r="N29" i="4" s="1"/>
  <c r="I44" i="4"/>
  <c r="K44" i="4" s="1"/>
  <c r="M44" i="4" s="1"/>
  <c r="J17" i="4"/>
  <c r="L17" i="4" s="1"/>
  <c r="N17" i="4" s="1"/>
  <c r="J33" i="4"/>
  <c r="L33" i="4" s="1"/>
  <c r="N33" i="4" s="1"/>
  <c r="J31" i="4"/>
  <c r="L31" i="4" s="1"/>
  <c r="N31" i="4" s="1"/>
  <c r="G56" i="3"/>
  <c r="G57" i="3" s="1"/>
  <c r="G45" i="3"/>
  <c r="G46" i="3" s="1"/>
  <c r="G47" i="3" s="1"/>
  <c r="G20" i="3" s="1"/>
  <c r="N51" i="4" l="1"/>
  <c r="O51" i="4" s="1"/>
  <c r="N50" i="4"/>
  <c r="O50" i="4" s="1"/>
  <c r="N49" i="4"/>
  <c r="O49" i="4" s="1"/>
  <c r="N37" i="4"/>
  <c r="O37" i="4" s="1"/>
  <c r="N36" i="4"/>
  <c r="O36" i="4" s="1"/>
  <c r="N39" i="4"/>
  <c r="O39" i="4" s="1"/>
  <c r="N38" i="4"/>
  <c r="O38" i="4" s="1"/>
  <c r="G59" i="3"/>
  <c r="G21" i="3" s="1"/>
  <c r="G23" i="3" s="1"/>
  <c r="B8" i="3" s="1"/>
  <c r="G61" i="3" l="1"/>
</calcChain>
</file>

<file path=xl/sharedStrings.xml><?xml version="1.0" encoding="utf-8"?>
<sst xmlns="http://schemas.openxmlformats.org/spreadsheetml/2006/main" count="428" uniqueCount="180">
  <si>
    <t>防水工事の標準見積書の作成について</t>
  </si>
  <si>
    <t>【見積もり金額を減額した場合の取り扱い】</t>
  </si>
  <si>
    <t>１．①の方法で算定した場合</t>
  </si>
  <si>
    <t>２．②の方法で算定した場合</t>
  </si>
  <si>
    <t>３．③の方法で計算した場合</t>
  </si>
  <si>
    <t>　　　　　　　　　　　　　　　　　　　　　　　　　　　　　　　　　　　</t>
  </si>
  <si>
    <r>
      <t>　国土交通省から示された法定福利費の算定方法には、①当該工事の労務費の総額に保険料率を乗じる方法を基本とし、例外として　②工事費の総額に平均的な法定福利費の割合を乗じて算定する方法　③工事数量に数量当たりの平均的な法定福利費の割合を乗じて算定する方法の</t>
    </r>
    <r>
      <rPr>
        <sz val="13"/>
        <color theme="1"/>
        <rFont val="Century"/>
        <family val="1"/>
      </rPr>
      <t>3</t>
    </r>
    <r>
      <rPr>
        <sz val="13"/>
        <color theme="1"/>
        <rFont val="ＭＳ 明朝"/>
        <family val="1"/>
        <charset val="128"/>
      </rPr>
      <t>通りが示されていました。</t>
    </r>
  </si>
  <si>
    <r>
      <t>　　</t>
    </r>
    <r>
      <rPr>
        <u/>
        <sz val="13"/>
        <color theme="1"/>
        <rFont val="ＭＳ 明朝"/>
        <family val="1"/>
        <charset val="128"/>
      </rPr>
      <t>工事費を減額した場合は、工事費の減額に合わせ法定福利費を減額する。</t>
    </r>
  </si>
  <si>
    <t>「（一社）全国防水工事業協会」の法定福利費率</t>
  </si>
  <si>
    <t>○各防水工法における法定福利費率</t>
  </si>
  <si>
    <t>メンブレン防水</t>
  </si>
  <si>
    <t>セメント系防水</t>
  </si>
  <si>
    <t>シーリング防水</t>
  </si>
  <si>
    <t>最低</t>
  </si>
  <si>
    <t>～</t>
  </si>
  <si>
    <t>最高</t>
  </si>
  <si>
    <t>北陸地区</t>
  </si>
  <si>
    <t>都道府県名</t>
  </si>
  <si>
    <t>（北陸地区）</t>
  </si>
  <si>
    <t>雇用保険料率</t>
  </si>
  <si>
    <t>事業主負担分</t>
  </si>
  <si>
    <t>健康保険料</t>
  </si>
  <si>
    <t>介護保険料</t>
  </si>
  <si>
    <t>厚生年金保険料率</t>
  </si>
  <si>
    <t>保険料率合計</t>
  </si>
  <si>
    <t>（全て加入の場合）</t>
  </si>
  <si>
    <t>新潟県</t>
  </si>
  <si>
    <t>富山県</t>
  </si>
  <si>
    <t>石川県</t>
  </si>
  <si>
    <t>福井県</t>
  </si>
  <si>
    <t>防水工</t>
  </si>
  <si>
    <t>普通作業員</t>
  </si>
  <si>
    <t>%</t>
    <phoneticPr fontId="5"/>
  </si>
  <si>
    <t xml:space="preserve">※①メンブレン防水；アスファルト防水、ルーフイング防水、塗膜防水 </t>
    <phoneticPr fontId="5"/>
  </si>
  <si>
    <t xml:space="preserve">  ②セメント系防水；ポリマーセメント系・ケイ酸質系</t>
    <phoneticPr fontId="5"/>
  </si>
  <si>
    <t>円</t>
    <rPh sb="0" eb="1">
      <t>エン</t>
    </rPh>
    <phoneticPr fontId="5"/>
  </si>
  <si>
    <t>　御　見　積　書　</t>
  </si>
  <si>
    <t>　県防建設　株式会社　　御中　</t>
  </si>
  <si>
    <t>担当者</t>
  </si>
  <si>
    <t>特記事項</t>
  </si>
  <si>
    <t>名称</t>
  </si>
  <si>
    <t>摘要</t>
  </si>
  <si>
    <t>数量</t>
  </si>
  <si>
    <t>単位</t>
  </si>
  <si>
    <t>単価</t>
  </si>
  <si>
    <t>金額</t>
  </si>
  <si>
    <t>備考</t>
  </si>
  <si>
    <t>防水工事</t>
  </si>
  <si>
    <t>式</t>
  </si>
  <si>
    <t>法定福利費</t>
  </si>
  <si>
    <t>（別紙内訳書の通り）</t>
  </si>
  <si>
    <t>合計</t>
  </si>
  <si>
    <t>見　積　内　訳　書</t>
  </si>
  <si>
    <t>屋上アスファルト防水</t>
  </si>
  <si>
    <t>平面　　Ａ－１</t>
  </si>
  <si>
    <t>㎡</t>
  </si>
  <si>
    <t>同上</t>
  </si>
  <si>
    <t>立上</t>
  </si>
  <si>
    <t>塩ビシート防水（非歩行）</t>
  </si>
  <si>
    <t>平面　　Ｓ－Ｍ２</t>
  </si>
  <si>
    <t>ウレタン塗膜防水（非歩行）</t>
  </si>
  <si>
    <t>平面　　Ｘ－１</t>
  </si>
  <si>
    <t>立上　　Ｘ－２</t>
  </si>
  <si>
    <t>小計</t>
  </si>
  <si>
    <t>（Ａ）</t>
  </si>
  <si>
    <t>ポリマーセメント系塗膜防水</t>
  </si>
  <si>
    <t>床</t>
  </si>
  <si>
    <t>ケイ酸質系塗膜防水</t>
  </si>
  <si>
    <t>水槽</t>
  </si>
  <si>
    <t>（Ｂ）</t>
  </si>
  <si>
    <t>シーリング</t>
  </si>
  <si>
    <t>ＭＳ－２　窓周り</t>
  </si>
  <si>
    <t>ｍ</t>
  </si>
  <si>
    <t>（Ｃ）</t>
  </si>
  <si>
    <t>工　事　費　計</t>
  </si>
  <si>
    <r>
      <t>(A)</t>
    </r>
    <r>
      <rPr>
        <sz val="12"/>
        <color theme="1"/>
        <rFont val="ＭＳ 明朝"/>
        <family val="1"/>
        <charset val="128"/>
      </rPr>
      <t>＋</t>
    </r>
    <r>
      <rPr>
        <sz val="12"/>
        <color theme="1"/>
        <rFont val="Century"/>
        <family val="1"/>
      </rPr>
      <t>(B)</t>
    </r>
    <r>
      <rPr>
        <sz val="12"/>
        <color theme="1"/>
        <rFont val="ＭＳ 明朝"/>
        <family val="1"/>
        <charset val="128"/>
      </rPr>
      <t>＋</t>
    </r>
    <r>
      <rPr>
        <sz val="12"/>
        <color theme="1"/>
        <rFont val="Century"/>
        <family val="1"/>
      </rPr>
      <t>(C)</t>
    </r>
  </si>
  <si>
    <t>消　　費　　税</t>
  </si>
  <si>
    <t>計</t>
  </si>
  <si>
    <t>（法定福利費）</t>
  </si>
  <si>
    <t>メンブレン系</t>
  </si>
  <si>
    <t>セメント系</t>
  </si>
  <si>
    <t>シーリング系</t>
  </si>
  <si>
    <t>法定福利費計</t>
  </si>
  <si>
    <t>消費税</t>
  </si>
  <si>
    <t>工事費＋法定福利費</t>
  </si>
  <si>
    <t>新潟県防水工事　株式会社</t>
    <phoneticPr fontId="5"/>
  </si>
  <si>
    <t>新潟市中央区弁天橋通７－１－４</t>
    <phoneticPr fontId="5"/>
  </si>
  <si>
    <t>見積番号　第　　　　号</t>
    <phoneticPr fontId="5"/>
  </si>
  <si>
    <t>℡０２５－２８６－７６９０</t>
    <phoneticPr fontId="5"/>
  </si>
  <si>
    <r>
      <rPr>
        <sz val="12"/>
        <color theme="1"/>
        <rFont val="Century"/>
        <family val="1"/>
      </rPr>
      <t>Fax</t>
    </r>
    <r>
      <rPr>
        <sz val="12"/>
        <color theme="1"/>
        <rFont val="ＭＳ 明朝"/>
        <family val="1"/>
        <charset val="128"/>
      </rPr>
      <t>　０２５－２８６－７６９０</t>
    </r>
    <phoneticPr fontId="5"/>
  </si>
  <si>
    <t>工　事　名　</t>
    <phoneticPr fontId="5"/>
  </si>
  <si>
    <t>工　　　期　</t>
    <phoneticPr fontId="5"/>
  </si>
  <si>
    <r>
      <t>見積有効期限</t>
    </r>
    <r>
      <rPr>
        <u/>
        <sz val="12"/>
        <color theme="1"/>
        <rFont val="ＭＳ 明朝"/>
        <family val="1"/>
        <charset val="128"/>
      </rPr>
      <t>　　</t>
    </r>
    <phoneticPr fontId="5"/>
  </si>
  <si>
    <t>弁天橋ビル防水改修工事</t>
    <phoneticPr fontId="5"/>
  </si>
  <si>
    <t>　３カ月　　　　</t>
    <phoneticPr fontId="5"/>
  </si>
  <si>
    <t>　見積合計金額</t>
    <phoneticPr fontId="5"/>
  </si>
  <si>
    <t>（参考書式）</t>
    <phoneticPr fontId="5"/>
  </si>
  <si>
    <t>（税込額）　</t>
    <phoneticPr fontId="5"/>
  </si>
  <si>
    <t>（Ａ）×</t>
    <phoneticPr fontId="5"/>
  </si>
  <si>
    <t>（Ｂ）×</t>
    <phoneticPr fontId="5"/>
  </si>
  <si>
    <t>（Ｃ）×</t>
    <phoneticPr fontId="5"/>
  </si>
  <si>
    <r>
      <t>8</t>
    </r>
    <r>
      <rPr>
        <sz val="11"/>
        <color theme="1"/>
        <rFont val="ＭＳ 明朝"/>
        <family val="1"/>
        <charset val="128"/>
      </rPr>
      <t>時間労働当り</t>
    </r>
  </si>
  <si>
    <r>
      <t xml:space="preserve">    労務費を減額された場合は、減額調整するが</t>
    </r>
    <r>
      <rPr>
        <sz val="13"/>
        <color theme="1"/>
        <rFont val="ＭＳ 明朝"/>
        <family val="1"/>
        <charset val="128"/>
      </rPr>
      <t>、単に単価の減額の場合は、労務</t>
    </r>
    <phoneticPr fontId="5"/>
  </si>
  <si>
    <t>　　費は減額されないと判断し、法定福利費はそのままの金額とする。</t>
    <rPh sb="26" eb="28">
      <t>キンガク</t>
    </rPh>
    <phoneticPr fontId="5"/>
  </si>
  <si>
    <t>　　数量を減額した場合は、法定福利費も減額しますが、工事費を減額しても、法</t>
    <phoneticPr fontId="5"/>
  </si>
  <si>
    <t>　　定福利費は減額しません。</t>
    <phoneticPr fontId="5"/>
  </si>
  <si>
    <t>１．アスファルト防水</t>
    <rPh sb="8" eb="10">
      <t>ボウスイ</t>
    </rPh>
    <phoneticPr fontId="5"/>
  </si>
  <si>
    <t>新潟県</t>
    <rPh sb="0" eb="3">
      <t>ニイガタケン</t>
    </rPh>
    <phoneticPr fontId="5"/>
  </si>
  <si>
    <t>富山県</t>
    <rPh sb="0" eb="3">
      <t>トヤマケン</t>
    </rPh>
    <phoneticPr fontId="5"/>
  </si>
  <si>
    <t>石川県</t>
    <rPh sb="0" eb="3">
      <t>イシカワケン</t>
    </rPh>
    <phoneticPr fontId="5"/>
  </si>
  <si>
    <t>福井県</t>
    <rPh sb="0" eb="3">
      <t>フクイケン</t>
    </rPh>
    <phoneticPr fontId="5"/>
  </si>
  <si>
    <t>防水工</t>
    <rPh sb="0" eb="2">
      <t>ボウスイ</t>
    </rPh>
    <rPh sb="2" eb="3">
      <t>コウ</t>
    </rPh>
    <phoneticPr fontId="5"/>
  </si>
  <si>
    <t>普通作業員</t>
    <rPh sb="0" eb="2">
      <t>フツウ</t>
    </rPh>
    <rPh sb="2" eb="5">
      <t>サギョウイン</t>
    </rPh>
    <phoneticPr fontId="5"/>
  </si>
  <si>
    <t>【平面部】</t>
    <rPh sb="1" eb="3">
      <t>ヘイメン</t>
    </rPh>
    <rPh sb="3" eb="4">
      <t>ブ</t>
    </rPh>
    <phoneticPr fontId="5"/>
  </si>
  <si>
    <t>【立上り部】</t>
    <rPh sb="1" eb="2">
      <t>タ</t>
    </rPh>
    <rPh sb="2" eb="3">
      <t>ア</t>
    </rPh>
    <rPh sb="4" eb="5">
      <t>ブ</t>
    </rPh>
    <phoneticPr fontId="5"/>
  </si>
  <si>
    <t>×</t>
    <phoneticPr fontId="5"/>
  </si>
  <si>
    <t>＝</t>
    <phoneticPr fontId="5"/>
  </si>
  <si>
    <t>労務単価</t>
    <rPh sb="0" eb="2">
      <t>ロウム</t>
    </rPh>
    <rPh sb="2" eb="4">
      <t>タンカ</t>
    </rPh>
    <phoneticPr fontId="5"/>
  </si>
  <si>
    <t>法定福利費率</t>
    <rPh sb="0" eb="2">
      <t>ホウテイ</t>
    </rPh>
    <rPh sb="2" eb="4">
      <t>フクリ</t>
    </rPh>
    <rPh sb="4" eb="5">
      <t>ヒ</t>
    </rPh>
    <rPh sb="5" eb="6">
      <t>リツ</t>
    </rPh>
    <phoneticPr fontId="5"/>
  </si>
  <si>
    <t>歩掛</t>
    <rPh sb="0" eb="1">
      <t>ブ</t>
    </rPh>
    <rPh sb="1" eb="2">
      <t>カカリ</t>
    </rPh>
    <phoneticPr fontId="5"/>
  </si>
  <si>
    <t>公共工事設計労務単価；</t>
    <rPh sb="0" eb="2">
      <t>コウキョウ</t>
    </rPh>
    <rPh sb="2" eb="4">
      <t>コウジ</t>
    </rPh>
    <rPh sb="4" eb="6">
      <t>セッケイ</t>
    </rPh>
    <rPh sb="6" eb="8">
      <t>ロウム</t>
    </rPh>
    <rPh sb="8" eb="10">
      <t>タンカ</t>
    </rPh>
    <phoneticPr fontId="5"/>
  </si>
  <si>
    <t>法定福利費</t>
    <rPh sb="0" eb="2">
      <t>ホウテイ</t>
    </rPh>
    <rPh sb="2" eb="4">
      <t>フクリ</t>
    </rPh>
    <rPh sb="4" eb="5">
      <t>ヒ</t>
    </rPh>
    <phoneticPr fontId="5"/>
  </si>
  <si>
    <t>新潟県</t>
    <rPh sb="0" eb="3">
      <t>ニイガタケン</t>
    </rPh>
    <phoneticPr fontId="5"/>
  </si>
  <si>
    <t>富山県</t>
    <rPh sb="0" eb="3">
      <t>トヤマケン</t>
    </rPh>
    <phoneticPr fontId="5"/>
  </si>
  <si>
    <t>石川県</t>
    <rPh sb="0" eb="3">
      <t>イシカワケン</t>
    </rPh>
    <phoneticPr fontId="5"/>
  </si>
  <si>
    <t>福井県</t>
    <rPh sb="0" eb="3">
      <t>フクイケン</t>
    </rPh>
    <phoneticPr fontId="5"/>
  </si>
  <si>
    <t>防水工</t>
    <rPh sb="0" eb="2">
      <t>ボウスイ</t>
    </rPh>
    <rPh sb="2" eb="3">
      <t>コウ</t>
    </rPh>
    <phoneticPr fontId="5"/>
  </si>
  <si>
    <t>普通作業員</t>
    <rPh sb="0" eb="2">
      <t>フツウ</t>
    </rPh>
    <rPh sb="2" eb="5">
      <t>サギョウイン</t>
    </rPh>
    <phoneticPr fontId="5"/>
  </si>
  <si>
    <t>㎡当たりの法定福利費（Ａ）</t>
    <rPh sb="1" eb="2">
      <t>ア</t>
    </rPh>
    <rPh sb="5" eb="7">
      <t>ホウテイ</t>
    </rPh>
    <rPh sb="7" eb="9">
      <t>フクリ</t>
    </rPh>
    <rPh sb="9" eb="10">
      <t>ヒ</t>
    </rPh>
    <phoneticPr fontId="5"/>
  </si>
  <si>
    <t>平均設計単価（Ｂ）</t>
    <rPh sb="0" eb="2">
      <t>ヘイキン</t>
    </rPh>
    <rPh sb="2" eb="4">
      <t>セッケイ</t>
    </rPh>
    <rPh sb="4" eb="6">
      <t>タンカ</t>
    </rPh>
    <phoneticPr fontId="5"/>
  </si>
  <si>
    <t>法定福利費率（Ａ／Ｂ）/100</t>
    <rPh sb="0" eb="2">
      <t>ホウテイ</t>
    </rPh>
    <rPh sb="2" eb="4">
      <t>フクリ</t>
    </rPh>
    <rPh sb="4" eb="5">
      <t>ヒ</t>
    </rPh>
    <rPh sb="5" eb="6">
      <t>リツ</t>
    </rPh>
    <phoneticPr fontId="5"/>
  </si>
  <si>
    <t>（Ａ－１仕様）</t>
    <rPh sb="4" eb="6">
      <t>シヨウ</t>
    </rPh>
    <phoneticPr fontId="5"/>
  </si>
  <si>
    <t>計</t>
    <rPh sb="0" eb="1">
      <t>ケイ</t>
    </rPh>
    <phoneticPr fontId="5"/>
  </si>
  <si>
    <t>施工面積比率（平面）</t>
    <rPh sb="0" eb="2">
      <t>セコウ</t>
    </rPh>
    <rPh sb="2" eb="4">
      <t>メンセキ</t>
    </rPh>
    <rPh sb="4" eb="6">
      <t>ヒリツ</t>
    </rPh>
    <rPh sb="7" eb="9">
      <t>ヘイメン</t>
    </rPh>
    <phoneticPr fontId="5"/>
  </si>
  <si>
    <t>施工面積比率（立上り）</t>
    <rPh sb="0" eb="2">
      <t>セコウ</t>
    </rPh>
    <rPh sb="2" eb="4">
      <t>メンセキ</t>
    </rPh>
    <rPh sb="4" eb="6">
      <t>ヒリツ</t>
    </rPh>
    <rPh sb="7" eb="8">
      <t>タ</t>
    </rPh>
    <rPh sb="8" eb="9">
      <t>ア</t>
    </rPh>
    <phoneticPr fontId="5"/>
  </si>
  <si>
    <t>合計</t>
    <rPh sb="0" eb="2">
      <t>ゴウケイ</t>
    </rPh>
    <phoneticPr fontId="5"/>
  </si>
  <si>
    <t>２．ウレタン塗膜防水</t>
    <rPh sb="6" eb="8">
      <t>トマク</t>
    </rPh>
    <rPh sb="8" eb="10">
      <t>ボウスイ</t>
    </rPh>
    <phoneticPr fontId="5"/>
  </si>
  <si>
    <t>ルーフイング防水</t>
    <rPh sb="6" eb="8">
      <t>ボウスイ</t>
    </rPh>
    <phoneticPr fontId="5"/>
  </si>
  <si>
    <t>塗膜防水</t>
    <rPh sb="0" eb="2">
      <t>トマク</t>
    </rPh>
    <rPh sb="2" eb="4">
      <t>ボウスイ</t>
    </rPh>
    <phoneticPr fontId="5"/>
  </si>
  <si>
    <t>ポリマー</t>
    <phoneticPr fontId="5"/>
  </si>
  <si>
    <t>平面</t>
    <rPh sb="0" eb="2">
      <t>ヘイメン</t>
    </rPh>
    <phoneticPr fontId="5"/>
  </si>
  <si>
    <t>立上り</t>
    <rPh sb="0" eb="1">
      <t>タ</t>
    </rPh>
    <rPh sb="1" eb="2">
      <t>ア</t>
    </rPh>
    <phoneticPr fontId="5"/>
  </si>
  <si>
    <t>メーカ平均労務費（円／㎡）</t>
    <rPh sb="3" eb="5">
      <t>ヘイキン</t>
    </rPh>
    <rPh sb="5" eb="8">
      <t>ロウムヒ</t>
    </rPh>
    <rPh sb="9" eb="10">
      <t>エン</t>
    </rPh>
    <phoneticPr fontId="5"/>
  </si>
  <si>
    <t>メーカ平均設計単価</t>
    <rPh sb="3" eb="5">
      <t>ヘイキン</t>
    </rPh>
    <rPh sb="5" eb="7">
      <t>セッケイ</t>
    </rPh>
    <rPh sb="7" eb="9">
      <t>タンカ</t>
    </rPh>
    <phoneticPr fontId="5"/>
  </si>
  <si>
    <t>労務費地域係数（東京１）</t>
    <rPh sb="0" eb="3">
      <t>ロウムヒ</t>
    </rPh>
    <rPh sb="3" eb="5">
      <t>チイキ</t>
    </rPh>
    <rPh sb="5" eb="7">
      <t>ケイスウ</t>
    </rPh>
    <rPh sb="8" eb="10">
      <t>トウキョウ</t>
    </rPh>
    <phoneticPr fontId="5"/>
  </si>
  <si>
    <t>東京</t>
    <rPh sb="0" eb="2">
      <t>トウキョウ</t>
    </rPh>
    <phoneticPr fontId="5"/>
  </si>
  <si>
    <t>最終法定費比率</t>
    <rPh sb="0" eb="2">
      <t>サイシュウ</t>
    </rPh>
    <rPh sb="2" eb="4">
      <t>ホウテイ</t>
    </rPh>
    <rPh sb="4" eb="5">
      <t>ヒ</t>
    </rPh>
    <rPh sb="5" eb="7">
      <t>ヒリツ</t>
    </rPh>
    <phoneticPr fontId="5"/>
  </si>
  <si>
    <t>×</t>
    <phoneticPr fontId="5"/>
  </si>
  <si>
    <t>＝</t>
    <phoneticPr fontId="5"/>
  </si>
  <si>
    <t>平均労務単価</t>
    <rPh sb="0" eb="2">
      <t>ヘイキン</t>
    </rPh>
    <rPh sb="2" eb="4">
      <t>ロウム</t>
    </rPh>
    <rPh sb="4" eb="6">
      <t>タンカ</t>
    </rPh>
    <phoneticPr fontId="5"/>
  </si>
  <si>
    <t>地域係数</t>
    <rPh sb="0" eb="2">
      <t>チイキ</t>
    </rPh>
    <rPh sb="2" eb="4">
      <t>ケイスウ</t>
    </rPh>
    <phoneticPr fontId="5"/>
  </si>
  <si>
    <t>平面部</t>
    <rPh sb="0" eb="2">
      <t>ヘイメン</t>
    </rPh>
    <rPh sb="2" eb="3">
      <t>ブ</t>
    </rPh>
    <phoneticPr fontId="5"/>
  </si>
  <si>
    <t>立上り部</t>
    <rPh sb="0" eb="1">
      <t>タ</t>
    </rPh>
    <rPh sb="1" eb="2">
      <t>ア</t>
    </rPh>
    <rPh sb="3" eb="4">
      <t>ブ</t>
    </rPh>
    <phoneticPr fontId="5"/>
  </si>
  <si>
    <t>最終福利費率</t>
    <rPh sb="0" eb="2">
      <t>サイシュウ</t>
    </rPh>
    <rPh sb="2" eb="4">
      <t>フクリ</t>
    </rPh>
    <rPh sb="4" eb="5">
      <t>ヒ</t>
    </rPh>
    <rPh sb="5" eb="6">
      <t>リツ</t>
    </rPh>
    <phoneticPr fontId="5"/>
  </si>
  <si>
    <t>平面＋立上り</t>
    <rPh sb="0" eb="2">
      <t>ヘイメン</t>
    </rPh>
    <rPh sb="3" eb="4">
      <t>タ</t>
    </rPh>
    <rPh sb="4" eb="5">
      <t>ア</t>
    </rPh>
    <phoneticPr fontId="5"/>
  </si>
  <si>
    <t>市場占有率０．３３６</t>
    <rPh sb="0" eb="2">
      <t>シジョウ</t>
    </rPh>
    <rPh sb="2" eb="4">
      <t>センユウ</t>
    </rPh>
    <rPh sb="4" eb="5">
      <t>リツ</t>
    </rPh>
    <phoneticPr fontId="5"/>
  </si>
  <si>
    <t>市場占有率（０．３１）</t>
    <rPh sb="0" eb="2">
      <t>シジョウ</t>
    </rPh>
    <rPh sb="2" eb="4">
      <t>センユウ</t>
    </rPh>
    <rPh sb="4" eb="5">
      <t>リツ</t>
    </rPh>
    <phoneticPr fontId="5"/>
  </si>
  <si>
    <t>３．合成高分子シート防水</t>
    <rPh sb="2" eb="4">
      <t>ゴウセイ</t>
    </rPh>
    <rPh sb="4" eb="7">
      <t>コウブンシ</t>
    </rPh>
    <rPh sb="10" eb="12">
      <t>ボウスイ</t>
    </rPh>
    <phoneticPr fontId="5"/>
  </si>
  <si>
    <t>市場占有率（０．３５４）</t>
    <rPh sb="0" eb="2">
      <t>シジョウ</t>
    </rPh>
    <rPh sb="2" eb="4">
      <t>センユウ</t>
    </rPh>
    <rPh sb="4" eb="5">
      <t>リツ</t>
    </rPh>
    <phoneticPr fontId="5"/>
  </si>
  <si>
    <t>（近畿地方）</t>
    <rPh sb="1" eb="3">
      <t>キンキ</t>
    </rPh>
    <rPh sb="3" eb="5">
      <t>チホウ</t>
    </rPh>
    <phoneticPr fontId="5"/>
  </si>
  <si>
    <r>
      <t>　</t>
    </r>
    <r>
      <rPr>
        <u/>
        <sz val="13"/>
        <color theme="1"/>
        <rFont val="ＭＳ 明朝"/>
        <family val="1"/>
        <charset val="128"/>
      </rPr>
      <t>当組合も、基本的な考え方の①を採用していますが、防水工事に関しては、「（一社）全国防水工事業協会」の考え方に準拠しています。</t>
    </r>
    <rPh sb="25" eb="27">
      <t>ボウスイ</t>
    </rPh>
    <rPh sb="27" eb="29">
      <t>コウジ</t>
    </rPh>
    <rPh sb="30" eb="31">
      <t>カン</t>
    </rPh>
    <phoneticPr fontId="5"/>
  </si>
  <si>
    <t>　　　厚生年金保険料率（児童手当拠出金0.36％含む）</t>
    <phoneticPr fontId="5"/>
  </si>
  <si>
    <t>令和　　年　　月　　日</t>
    <rPh sb="0" eb="2">
      <t>レイワ</t>
    </rPh>
    <phoneticPr fontId="5"/>
  </si>
  <si>
    <t>東京都</t>
    <rPh sb="0" eb="3">
      <t>トウキョウト</t>
    </rPh>
    <phoneticPr fontId="5"/>
  </si>
  <si>
    <t>（関東地方）</t>
    <rPh sb="1" eb="3">
      <t>カントウ</t>
    </rPh>
    <rPh sb="3" eb="5">
      <t>チホウ</t>
    </rPh>
    <phoneticPr fontId="5"/>
  </si>
  <si>
    <t>アスファルト</t>
    <phoneticPr fontId="5"/>
  </si>
  <si>
    <t>-</t>
    <phoneticPr fontId="5"/>
  </si>
  <si>
    <t>ケイ酸質系</t>
    <rPh sb="2" eb="3">
      <t>サン</t>
    </rPh>
    <rPh sb="3" eb="4">
      <t>シツ</t>
    </rPh>
    <rPh sb="4" eb="5">
      <t>ケイ</t>
    </rPh>
    <phoneticPr fontId="5"/>
  </si>
  <si>
    <t>シーリング</t>
    <phoneticPr fontId="5"/>
  </si>
  <si>
    <t>一成分系</t>
    <rPh sb="0" eb="4">
      <t>イッセイブンケイ</t>
    </rPh>
    <phoneticPr fontId="5"/>
  </si>
  <si>
    <t>二成分系</t>
    <rPh sb="0" eb="4">
      <t>ニセイブンケイ</t>
    </rPh>
    <phoneticPr fontId="5"/>
  </si>
  <si>
    <t>設計価格</t>
    <rPh sb="0" eb="4">
      <t>セッケイカカク</t>
    </rPh>
    <phoneticPr fontId="5"/>
  </si>
  <si>
    <r>
      <t>　なお、法定福利費率の採用に当たっては、別添資料の通り、社会保険料が北陸地域最低となります。したがって、防水工事工法別法定福利費率は、</t>
    </r>
    <r>
      <rPr>
        <b/>
        <sz val="13"/>
        <color theme="1"/>
        <rFont val="ＭＳ 明朝"/>
        <family val="1"/>
        <charset val="128"/>
      </rPr>
      <t>最低数値を採用</t>
    </r>
    <r>
      <rPr>
        <sz val="13"/>
        <color theme="1"/>
        <rFont val="ＭＳ 明朝"/>
        <family val="1"/>
        <charset val="128"/>
      </rPr>
      <t>します。</t>
    </r>
    <rPh sb="28" eb="33">
      <t>シャカイホケンリョウ</t>
    </rPh>
    <phoneticPr fontId="5"/>
  </si>
  <si>
    <t>○2025年度公共工事労務費単価</t>
    <phoneticPr fontId="5"/>
  </si>
  <si>
    <t>【令和7年3月以降に適用します。】</t>
    <rPh sb="1" eb="3">
      <t>レイワ</t>
    </rPh>
    <rPh sb="4" eb="5">
      <t>トシ</t>
    </rPh>
    <phoneticPr fontId="5"/>
  </si>
  <si>
    <t>令和7年４月2日作成</t>
    <rPh sb="0" eb="2">
      <t>レイワ</t>
    </rPh>
    <rPh sb="3" eb="4">
      <t>ネン</t>
    </rPh>
    <rPh sb="5" eb="6">
      <t>ガツ</t>
    </rPh>
    <rPh sb="7" eb="8">
      <t>ニチ</t>
    </rPh>
    <rPh sb="8" eb="10">
      <t>サクセイ</t>
    </rPh>
    <phoneticPr fontId="5"/>
  </si>
  <si>
    <t>※１．雇用保険料率；厚生労働省ホームページ（2025年度の雇用保険料率について）</t>
    <phoneticPr fontId="5"/>
  </si>
  <si>
    <r>
      <t>　２．健康保険料率；全国健康保険協会（協会けんぽ）ホームページ【2025</t>
    </r>
    <r>
      <rPr>
        <sz val="11"/>
        <color theme="1"/>
        <rFont val="ＭＳ Ｐゴシック"/>
        <family val="2"/>
        <charset val="128"/>
        <scheme val="minor"/>
      </rPr>
      <t>年度保険料額表】</t>
    </r>
    <phoneticPr fontId="5"/>
  </si>
  <si>
    <r>
      <t>　３．介護保険料率；介護保険料対象である</t>
    </r>
    <r>
      <rPr>
        <sz val="11"/>
        <color theme="1"/>
        <rFont val="Century"/>
        <family val="1"/>
      </rPr>
      <t>40</t>
    </r>
    <r>
      <rPr>
        <sz val="11"/>
        <color theme="1"/>
        <rFont val="ＭＳ Ｐゴシック"/>
        <family val="2"/>
        <charset val="128"/>
        <scheme val="minor"/>
      </rPr>
      <t>歳～</t>
    </r>
    <r>
      <rPr>
        <sz val="11"/>
        <color theme="1"/>
        <rFont val="Century"/>
        <family val="1"/>
      </rPr>
      <t>64</t>
    </r>
    <r>
      <rPr>
        <sz val="11"/>
        <color theme="1"/>
        <rFont val="ＭＳ Ｐゴシック"/>
        <family val="2"/>
        <charset val="128"/>
        <scheme val="minor"/>
      </rPr>
      <t>歳以下の割合56.5％の割合で調整した。</t>
    </r>
    <phoneticPr fontId="5"/>
  </si>
  <si>
    <t>○2025年度都道府県別社会保険料一覧</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</si>
</sst>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76" formatCode="0.000_ "/>
    <numFmt numFmtId="177" formatCode="0.0%"/>
    <numFmt numFmtId="178" formatCode="0.0000_ "/>
    <numFmt numFmtId="179" formatCode="0.000%"/>
    <numFmt numFmtId="180" formatCode="0.000_);[Red]\(0.000\)"/>
    <numFmt numFmtId="181" formatCode="&quot;¥&quot;\ \ #,###"/>
    <numFmt numFmtId="182" formatCode="#,###.000%"/>
    <numFmt numFmtId="183" formatCode="#,##0.0;[Red]\-#,##0.0"/>
    <numFmt numFmtId="184" formatCode="#,##0.0000;[Red]\-#,##0.0000"/>
    <numFmt numFmtId="185" formatCode="#,##0.00000;[Red]\-#,##0.00000"/>
    <numFmt numFmtId="186" formatCode="0.00000_ "/>
    <numFmt numFmtId="187" formatCode="0.000000"/>
    <numFmt numFmtId="188" formatCode="0.0000000"/>
  </numFmts>
  <fonts count="23" x14ac:knownFonts="1">
    <font>
      <sz val="11"/>
      <color theme="1"/>
      <name val="ＭＳ Ｐゴシック"/>
      <family val="2"/>
      <charset val="128"/>
      <scheme val="minor"/>
    </font>
    <font>
      <sz val="11"/>
      <color theme="1"/>
      <name val="ＭＳ Ｐゴシック"/>
      <family val="2"/>
      <charset val="128"/>
      <scheme val="minor"/>
    </font>
    <font>
      <b/>
      <sz val="14"/>
      <color theme="1"/>
      <name val="ＭＳ 明朝"/>
      <family val="1"/>
      <charset val="128"/>
    </font>
    <font>
      <sz val="12"/>
      <color theme="1"/>
      <name val="Century"/>
      <family val="1"/>
    </font>
    <font>
      <sz val="12"/>
      <color theme="1"/>
      <name val="ＭＳ 明朝"/>
      <family val="1"/>
      <charset val="128"/>
    </font>
    <font>
      <sz val="6"/>
      <name val="ＭＳ Ｐゴシック"/>
      <family val="2"/>
      <charset val="128"/>
      <scheme val="minor"/>
    </font>
    <font>
      <sz val="12"/>
      <color theme="1"/>
      <name val="ＭＳ Ｐゴシック"/>
      <family val="2"/>
      <charset val="128"/>
      <scheme val="minor"/>
    </font>
    <font>
      <u/>
      <sz val="12"/>
      <color theme="1"/>
      <name val="ＭＳ 明朝"/>
      <family val="1"/>
      <charset val="128"/>
    </font>
    <font>
      <sz val="13"/>
      <color theme="1"/>
      <name val="ＭＳ 明朝"/>
      <family val="1"/>
      <charset val="128"/>
    </font>
    <font>
      <sz val="13"/>
      <color theme="1"/>
      <name val="Century"/>
      <family val="1"/>
    </font>
    <font>
      <sz val="13"/>
      <color theme="1"/>
      <name val="ＭＳ Ｐゴシック"/>
      <family val="2"/>
      <charset val="128"/>
      <scheme val="minor"/>
    </font>
    <font>
      <u/>
      <sz val="13"/>
      <color theme="1"/>
      <name val="ＭＳ 明朝"/>
      <family val="1"/>
      <charset val="128"/>
    </font>
    <font>
      <b/>
      <sz val="13"/>
      <color theme="1"/>
      <name val="ＭＳ 明朝"/>
      <family val="1"/>
      <charset val="128"/>
    </font>
    <font>
      <b/>
      <sz val="12"/>
      <color theme="1"/>
      <name val="Century"/>
      <family val="1"/>
    </font>
    <font>
      <sz val="11"/>
      <color theme="1"/>
      <name val="ＭＳ 明朝"/>
      <family val="1"/>
      <charset val="128"/>
    </font>
    <font>
      <sz val="11"/>
      <color theme="1"/>
      <name val="Century"/>
      <family val="1"/>
    </font>
    <font>
      <sz val="12"/>
      <color theme="1"/>
      <name val="ＭＳ Ｐ明朝"/>
      <family val="1"/>
      <charset val="128"/>
    </font>
    <font>
      <sz val="14"/>
      <color theme="1"/>
      <name val="ＭＳ 明朝"/>
      <family val="1"/>
      <charset val="128"/>
    </font>
    <font>
      <sz val="14"/>
      <color theme="1"/>
      <name val="ＭＳ Ｐゴシック"/>
      <family val="2"/>
      <charset val="128"/>
      <scheme val="minor"/>
    </font>
    <font>
      <b/>
      <sz val="14"/>
      <color theme="1"/>
      <name val="ＭＳ Ｐゴシック"/>
      <family val="2"/>
      <charset val="128"/>
      <scheme val="minor"/>
    </font>
    <font>
      <b/>
      <u/>
      <sz val="20"/>
      <color theme="1"/>
      <name val="ＭＳ 明朝"/>
      <family val="1"/>
      <charset val="128"/>
    </font>
    <font>
      <u/>
      <sz val="14"/>
      <color theme="1"/>
      <name val="ＭＳ 明朝"/>
      <family val="1"/>
      <charset val="128"/>
    </font>
    <font>
      <sz val="16"/>
      <color theme="1"/>
      <name val="ＭＳ 明朝"/>
      <family val="1"/>
      <charset val="128"/>
    </font>
  </fonts>
  <fills count="3">
    <fill>
      <patternFill patternType="none"/>
    </fill>
    <fill>
      <patternFill patternType="gray125"/>
    </fill>
    <fill>
      <patternFill patternType="solid">
        <fgColor rgb="FFFFFF00"/>
        <bgColor indexed="64"/>
      </patternFill>
    </fill>
  </fills>
  <borders count="55">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diagonal/>
    </border>
    <border>
      <left/>
      <right/>
      <top/>
      <bottom style="medium">
        <color indexed="64"/>
      </bottom>
      <diagonal/>
    </border>
    <border>
      <left/>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style="medium">
        <color indexed="64"/>
      </right>
      <top/>
      <bottom/>
      <diagonal/>
    </border>
    <border>
      <left style="medium">
        <color indexed="64"/>
      </left>
      <right/>
      <top/>
      <bottom/>
      <diagonal/>
    </border>
    <border>
      <left/>
      <right/>
      <top/>
      <bottom style="dashed">
        <color auto="1"/>
      </bottom>
      <diagonal/>
    </border>
    <border>
      <left/>
      <right/>
      <top style="dashed">
        <color auto="1"/>
      </top>
      <bottom style="dashed">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bottom style="medium">
        <color indexed="64"/>
      </bottom>
      <diagonal/>
    </border>
    <border>
      <left/>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198">
    <xf numFmtId="0" fontId="0" fillId="0" borderId="0" xfId="0">
      <alignment vertical="center"/>
    </xf>
    <xf numFmtId="0" fontId="2" fillId="0" borderId="0" xfId="0" applyFont="1" applyAlignment="1">
      <alignment horizontal="justify" vertical="center"/>
    </xf>
    <xf numFmtId="0" fontId="3" fillId="0" borderId="0" xfId="0" applyFont="1" applyAlignment="1">
      <alignment horizontal="justify" vertical="center"/>
    </xf>
    <xf numFmtId="0" fontId="4" fillId="0" borderId="0" xfId="0" applyFont="1" applyAlignment="1">
      <alignment horizontal="justify" vertical="center"/>
    </xf>
    <xf numFmtId="0" fontId="7" fillId="0" borderId="0" xfId="0" applyFont="1" applyAlignment="1">
      <alignment horizontal="justify" vertical="center"/>
    </xf>
    <xf numFmtId="0" fontId="8" fillId="0" borderId="0" xfId="0" applyFont="1" applyAlignment="1">
      <alignment horizontal="justify" vertical="center"/>
    </xf>
    <xf numFmtId="0" fontId="10" fillId="0" borderId="0" xfId="0" applyFont="1">
      <alignment vertical="center"/>
    </xf>
    <xf numFmtId="0" fontId="9" fillId="0" borderId="0" xfId="0" applyFont="1" applyAlignment="1">
      <alignment horizontal="justify" vertical="center"/>
    </xf>
    <xf numFmtId="0" fontId="11" fillId="0" borderId="0" xfId="0" applyFont="1" applyAlignment="1">
      <alignment horizontal="justify" vertical="center"/>
    </xf>
    <xf numFmtId="0" fontId="12" fillId="0" borderId="0" xfId="0" applyFont="1" applyAlignment="1">
      <alignment horizontal="justify" vertical="center"/>
    </xf>
    <xf numFmtId="0" fontId="2" fillId="0" borderId="0" xfId="0" applyFont="1" applyAlignment="1">
      <alignment horizontal="center" vertical="center"/>
    </xf>
    <xf numFmtId="0" fontId="6" fillId="0" borderId="0" xfId="0" applyFont="1" applyAlignment="1">
      <alignment horizontal="right" vertical="center"/>
    </xf>
    <xf numFmtId="0" fontId="3" fillId="0" borderId="2" xfId="0" applyFont="1" applyBorder="1" applyAlignment="1">
      <alignment horizontal="justify" vertical="top" wrapText="1"/>
    </xf>
    <xf numFmtId="0" fontId="0" fillId="0" borderId="3" xfId="0" applyBorder="1">
      <alignment vertical="center"/>
    </xf>
    <xf numFmtId="0" fontId="4" fillId="0" borderId="6" xfId="0" applyFont="1" applyBorder="1" applyAlignment="1">
      <alignment horizontal="center" vertical="top" wrapText="1"/>
    </xf>
    <xf numFmtId="0" fontId="4" fillId="0" borderId="3" xfId="0" applyFont="1" applyBorder="1" applyAlignment="1">
      <alignment horizontal="center" vertical="top" wrapText="1"/>
    </xf>
    <xf numFmtId="0" fontId="3" fillId="0" borderId="6" xfId="0" applyFont="1" applyBorder="1" applyAlignment="1">
      <alignment horizontal="center" vertical="top" wrapText="1"/>
    </xf>
    <xf numFmtId="0" fontId="4" fillId="0" borderId="14" xfId="0" applyFont="1" applyBorder="1" applyAlignment="1">
      <alignment horizontal="center" vertical="top" wrapText="1"/>
    </xf>
    <xf numFmtId="10" fontId="4" fillId="0" borderId="14" xfId="0" applyNumberFormat="1" applyFont="1" applyBorder="1" applyAlignment="1">
      <alignment horizontal="center" vertical="top" wrapText="1"/>
    </xf>
    <xf numFmtId="0" fontId="4" fillId="0" borderId="6" xfId="0" applyFont="1" applyBorder="1" applyAlignment="1">
      <alignment horizontal="center" vertical="center" wrapText="1"/>
    </xf>
    <xf numFmtId="0" fontId="4" fillId="0" borderId="9" xfId="0" applyFont="1" applyBorder="1" applyAlignment="1">
      <alignment horizontal="center" vertical="center" wrapText="1"/>
    </xf>
    <xf numFmtId="0" fontId="4" fillId="0" borderId="4" xfId="0" applyFont="1" applyBorder="1" applyAlignment="1">
      <alignment horizontal="center" vertical="center" wrapText="1"/>
    </xf>
    <xf numFmtId="10" fontId="4" fillId="0" borderId="6" xfId="0" applyNumberFormat="1" applyFont="1" applyBorder="1" applyAlignment="1">
      <alignment horizontal="center" vertical="center" wrapText="1"/>
    </xf>
    <xf numFmtId="0" fontId="4" fillId="0" borderId="3" xfId="0" applyFont="1" applyBorder="1" applyAlignment="1">
      <alignment horizontal="center" vertical="center" wrapText="1"/>
    </xf>
    <xf numFmtId="0" fontId="14" fillId="0" borderId="3" xfId="0" applyFont="1" applyBorder="1" applyAlignment="1">
      <alignment horizontal="center" vertical="center" shrinkToFit="1"/>
    </xf>
    <xf numFmtId="0" fontId="4" fillId="0" borderId="2" xfId="0" applyFont="1" applyBorder="1" applyAlignment="1">
      <alignment horizontal="center" vertical="center" wrapText="1"/>
    </xf>
    <xf numFmtId="178" fontId="4" fillId="0" borderId="9" xfId="0" applyNumberFormat="1" applyFont="1" applyBorder="1" applyAlignment="1">
      <alignment horizontal="right" vertical="center" wrapText="1"/>
    </xf>
    <xf numFmtId="177" fontId="4" fillId="0" borderId="6" xfId="0" applyNumberFormat="1" applyFont="1" applyBorder="1" applyAlignment="1">
      <alignment horizontal="center" vertical="center" wrapText="1"/>
    </xf>
    <xf numFmtId="176" fontId="4" fillId="0" borderId="9" xfId="0" applyNumberFormat="1" applyFont="1" applyBorder="1" applyAlignment="1">
      <alignment horizontal="right" vertical="center" wrapText="1"/>
    </xf>
    <xf numFmtId="180" fontId="4" fillId="0" borderId="9" xfId="0" applyNumberFormat="1" applyFont="1" applyBorder="1" applyAlignment="1">
      <alignment horizontal="right" vertical="center" wrapText="1"/>
    </xf>
    <xf numFmtId="176" fontId="4" fillId="0" borderId="12" xfId="0" applyNumberFormat="1" applyFont="1" applyBorder="1" applyAlignment="1">
      <alignment horizontal="right" vertical="center" wrapText="1"/>
    </xf>
    <xf numFmtId="0" fontId="3" fillId="0" borderId="6" xfId="0" applyFont="1" applyBorder="1" applyAlignment="1">
      <alignment horizontal="right" vertical="top" wrapText="1"/>
    </xf>
    <xf numFmtId="0" fontId="2" fillId="0" borderId="0" xfId="0" applyFont="1" applyAlignment="1">
      <alignment horizontal="left" vertical="center"/>
    </xf>
    <xf numFmtId="0" fontId="4" fillId="2" borderId="3" xfId="0" applyFont="1" applyFill="1" applyBorder="1" applyAlignment="1">
      <alignment horizontal="center" vertical="center" wrapText="1"/>
    </xf>
    <xf numFmtId="176" fontId="4" fillId="2" borderId="12" xfId="0" applyNumberFormat="1" applyFont="1" applyFill="1" applyBorder="1" applyAlignment="1">
      <alignment horizontal="right" vertical="center" wrapText="1"/>
    </xf>
    <xf numFmtId="178" fontId="4" fillId="2" borderId="9" xfId="0" applyNumberFormat="1" applyFont="1" applyFill="1" applyBorder="1" applyAlignment="1">
      <alignment horizontal="right" vertical="center" wrapText="1"/>
    </xf>
    <xf numFmtId="177" fontId="4" fillId="2" borderId="6" xfId="0" applyNumberFormat="1" applyFont="1" applyFill="1" applyBorder="1" applyAlignment="1">
      <alignment horizontal="center" vertical="center" wrapText="1"/>
    </xf>
    <xf numFmtId="176" fontId="4" fillId="2" borderId="9" xfId="0" applyNumberFormat="1" applyFont="1" applyFill="1" applyBorder="1" applyAlignment="1">
      <alignment horizontal="right" vertical="center" wrapText="1"/>
    </xf>
    <xf numFmtId="180" fontId="4" fillId="2" borderId="9" xfId="0" applyNumberFormat="1" applyFont="1" applyFill="1" applyBorder="1" applyAlignment="1">
      <alignment horizontal="right" vertical="center" wrapText="1"/>
    </xf>
    <xf numFmtId="179" fontId="4" fillId="2" borderId="6" xfId="0" applyNumberFormat="1" applyFont="1" applyFill="1" applyBorder="1" applyAlignment="1">
      <alignment horizontal="center" vertical="center" wrapText="1"/>
    </xf>
    <xf numFmtId="179" fontId="4" fillId="0" borderId="9" xfId="0" applyNumberFormat="1" applyFont="1" applyBorder="1" applyAlignment="1">
      <alignment horizontal="center" vertical="center" wrapText="1"/>
    </xf>
    <xf numFmtId="179" fontId="4" fillId="0" borderId="6" xfId="0" applyNumberFormat="1" applyFont="1" applyBorder="1" applyAlignment="1">
      <alignment horizontal="center" vertical="center" wrapText="1"/>
    </xf>
    <xf numFmtId="0" fontId="13" fillId="0" borderId="0" xfId="0" applyFont="1" applyAlignment="1">
      <alignment horizontal="justify" vertical="center"/>
    </xf>
    <xf numFmtId="0" fontId="3" fillId="0" borderId="3" xfId="0" applyFont="1" applyBorder="1" applyAlignment="1">
      <alignment horizontal="justify" vertical="top" wrapText="1"/>
    </xf>
    <xf numFmtId="0" fontId="4" fillId="0" borderId="3" xfId="0" applyFont="1" applyBorder="1" applyAlignment="1">
      <alignment horizontal="justify" vertical="top" wrapText="1"/>
    </xf>
    <xf numFmtId="0" fontId="3" fillId="0" borderId="6" xfId="0" applyFont="1" applyBorder="1" applyAlignment="1">
      <alignment horizontal="justify" vertical="top" wrapText="1"/>
    </xf>
    <xf numFmtId="0" fontId="4" fillId="0" borderId="6" xfId="0" applyFont="1" applyBorder="1" applyAlignment="1">
      <alignment horizontal="right" vertical="top" wrapText="1"/>
    </xf>
    <xf numFmtId="3" fontId="4" fillId="0" borderId="6" xfId="0" applyNumberFormat="1" applyFont="1" applyBorder="1" applyAlignment="1">
      <alignment horizontal="right" vertical="top" wrapText="1"/>
    </xf>
    <xf numFmtId="0" fontId="4" fillId="0" borderId="6" xfId="0" applyFont="1" applyBorder="1" applyAlignment="1">
      <alignment horizontal="justify" vertical="top" wrapText="1"/>
    </xf>
    <xf numFmtId="9" fontId="4" fillId="0" borderId="6" xfId="0" applyNumberFormat="1" applyFont="1" applyBorder="1" applyAlignment="1">
      <alignment horizontal="justify" vertical="top" wrapText="1"/>
    </xf>
    <xf numFmtId="0" fontId="7" fillId="0" borderId="15" xfId="0" applyFont="1" applyBorder="1" applyAlignment="1">
      <alignment horizontal="justify" vertical="center"/>
    </xf>
    <xf numFmtId="0" fontId="0" fillId="0" borderId="15" xfId="0" applyBorder="1">
      <alignment vertical="center"/>
    </xf>
    <xf numFmtId="0" fontId="7" fillId="0" borderId="16" xfId="0" applyFont="1" applyBorder="1" applyAlignment="1">
      <alignment horizontal="justify" vertical="center"/>
    </xf>
    <xf numFmtId="0" fontId="0" fillId="0" borderId="16" xfId="0" applyBorder="1">
      <alignment vertical="center"/>
    </xf>
    <xf numFmtId="0" fontId="0" fillId="0" borderId="13" xfId="0" applyBorder="1">
      <alignment vertical="center"/>
    </xf>
    <xf numFmtId="0" fontId="4" fillId="0" borderId="1" xfId="0" applyFont="1" applyBorder="1" applyAlignment="1">
      <alignment horizontal="center" vertical="center" wrapText="1"/>
    </xf>
    <xf numFmtId="0" fontId="4" fillId="0" borderId="0" xfId="0" applyFont="1" applyAlignment="1">
      <alignment horizontal="center" vertical="center"/>
    </xf>
    <xf numFmtId="58" fontId="4" fillId="0" borderId="0" xfId="0" applyNumberFormat="1" applyFont="1" applyAlignment="1">
      <alignment horizontal="center" vertical="center"/>
    </xf>
    <xf numFmtId="0" fontId="17" fillId="0" borderId="0" xfId="0" applyFont="1" applyAlignment="1">
      <alignment horizontal="justify" vertical="center"/>
    </xf>
    <xf numFmtId="0" fontId="18" fillId="0" borderId="0" xfId="0" applyFont="1">
      <alignment vertical="center"/>
    </xf>
    <xf numFmtId="0" fontId="2" fillId="0" borderId="9" xfId="0" applyFont="1" applyBorder="1" applyAlignment="1">
      <alignment horizontal="center" vertical="center"/>
    </xf>
    <xf numFmtId="0" fontId="0" fillId="0" borderId="9" xfId="0" applyBorder="1" applyAlignment="1">
      <alignment horizontal="center" vertical="center"/>
    </xf>
    <xf numFmtId="38" fontId="4" fillId="0" borderId="6" xfId="1" applyFont="1" applyBorder="1" applyAlignment="1">
      <alignment horizontal="right" vertical="top" wrapText="1"/>
    </xf>
    <xf numFmtId="0" fontId="3" fillId="0" borderId="9" xfId="0" applyFont="1" applyBorder="1" applyAlignment="1">
      <alignment horizontal="justify" vertical="top" wrapText="1"/>
    </xf>
    <xf numFmtId="0" fontId="4" fillId="0" borderId="9" xfId="0" applyFont="1" applyBorder="1" applyAlignment="1">
      <alignment horizontal="justify" vertical="top" wrapText="1"/>
    </xf>
    <xf numFmtId="9" fontId="4" fillId="0" borderId="9" xfId="0" applyNumberFormat="1" applyFont="1" applyBorder="1" applyAlignment="1">
      <alignment horizontal="justify" vertical="top" wrapText="1"/>
    </xf>
    <xf numFmtId="0" fontId="4" fillId="0" borderId="9" xfId="0" applyFont="1" applyBorder="1" applyAlignment="1">
      <alignment horizontal="right" vertical="top" wrapText="1"/>
    </xf>
    <xf numFmtId="182" fontId="4" fillId="0" borderId="6" xfId="0" applyNumberFormat="1" applyFont="1" applyBorder="1" applyAlignment="1">
      <alignment horizontal="justify" vertical="top" wrapText="1"/>
    </xf>
    <xf numFmtId="0" fontId="4" fillId="0" borderId="0" xfId="0" applyFont="1" applyAlignment="1">
      <alignment horizontal="left" vertical="center"/>
    </xf>
    <xf numFmtId="38" fontId="3" fillId="0" borderId="9" xfId="1" applyFont="1" applyBorder="1" applyAlignment="1">
      <alignment horizontal="right" vertical="center" wrapText="1"/>
    </xf>
    <xf numFmtId="0" fontId="16" fillId="0" borderId="6" xfId="0" applyFont="1" applyBorder="1" applyAlignment="1">
      <alignment horizontal="right" vertical="center" wrapText="1"/>
    </xf>
    <xf numFmtId="38" fontId="0" fillId="0" borderId="0" xfId="1" applyFont="1">
      <alignment vertical="center"/>
    </xf>
    <xf numFmtId="0" fontId="0" fillId="0" borderId="17" xfId="0" applyBorder="1">
      <alignment vertical="center"/>
    </xf>
    <xf numFmtId="0" fontId="0" fillId="0" borderId="17" xfId="0" applyBorder="1" applyAlignment="1">
      <alignment horizontal="center" vertical="center"/>
    </xf>
    <xf numFmtId="38" fontId="0" fillId="0" borderId="17" xfId="1" applyFont="1" applyBorder="1">
      <alignment vertical="center"/>
    </xf>
    <xf numFmtId="0" fontId="0" fillId="0" borderId="18" xfId="0" applyBorder="1">
      <alignment vertical="center"/>
    </xf>
    <xf numFmtId="0" fontId="0" fillId="0" borderId="19" xfId="0" applyBorder="1">
      <alignment vertical="center"/>
    </xf>
    <xf numFmtId="38" fontId="0" fillId="0" borderId="0" xfId="0" applyNumberFormat="1">
      <alignment vertical="center"/>
    </xf>
    <xf numFmtId="10" fontId="0" fillId="0" borderId="17" xfId="0" applyNumberFormat="1" applyBorder="1">
      <alignment vertical="center"/>
    </xf>
    <xf numFmtId="0" fontId="0" fillId="0" borderId="20" xfId="0" applyBorder="1">
      <alignment vertical="center"/>
    </xf>
    <xf numFmtId="0" fontId="0" fillId="0" borderId="21" xfId="0" applyBorder="1">
      <alignment vertical="center"/>
    </xf>
    <xf numFmtId="38" fontId="0" fillId="0" borderId="21" xfId="1" applyFont="1" applyBorder="1">
      <alignment vertical="center"/>
    </xf>
    <xf numFmtId="0" fontId="0" fillId="0" borderId="18" xfId="0" applyBorder="1" applyAlignment="1">
      <alignment horizontal="center" vertical="center"/>
    </xf>
    <xf numFmtId="0" fontId="0" fillId="0" borderId="18" xfId="0" applyBorder="1" applyAlignment="1">
      <alignment horizontal="left" vertical="center"/>
    </xf>
    <xf numFmtId="0" fontId="0" fillId="0" borderId="22" xfId="0" applyBorder="1">
      <alignment vertical="center"/>
    </xf>
    <xf numFmtId="0" fontId="0" fillId="0" borderId="17" xfId="0" applyBorder="1" applyAlignment="1">
      <alignment vertical="center" wrapText="1"/>
    </xf>
    <xf numFmtId="10" fontId="0" fillId="0" borderId="21" xfId="0" applyNumberFormat="1" applyBorder="1">
      <alignment vertical="center"/>
    </xf>
    <xf numFmtId="38" fontId="0" fillId="0" borderId="18" xfId="1" applyFont="1" applyBorder="1">
      <alignment vertical="center"/>
    </xf>
    <xf numFmtId="38" fontId="0" fillId="0" borderId="19" xfId="1" applyFont="1" applyBorder="1">
      <alignment vertical="center"/>
    </xf>
    <xf numFmtId="38" fontId="0" fillId="0" borderId="23" xfId="1" applyFont="1" applyBorder="1">
      <alignment vertical="center"/>
    </xf>
    <xf numFmtId="10" fontId="0" fillId="0" borderId="18" xfId="0" applyNumberFormat="1" applyBorder="1">
      <alignment vertical="center"/>
    </xf>
    <xf numFmtId="38" fontId="0" fillId="0" borderId="18" xfId="0" applyNumberFormat="1" applyBorder="1">
      <alignment vertical="center"/>
    </xf>
    <xf numFmtId="0" fontId="0" fillId="0" borderId="25" xfId="0" applyBorder="1">
      <alignment vertical="center"/>
    </xf>
    <xf numFmtId="0" fontId="0" fillId="0" borderId="18" xfId="0" applyBorder="1" applyAlignment="1">
      <alignment horizontal="center" vertical="center" wrapText="1"/>
    </xf>
    <xf numFmtId="184" fontId="0" fillId="0" borderId="18" xfId="1" applyNumberFormat="1" applyFont="1" applyBorder="1">
      <alignment vertical="center"/>
    </xf>
    <xf numFmtId="185" fontId="0" fillId="0" borderId="18" xfId="1" applyNumberFormat="1" applyFont="1" applyBorder="1">
      <alignment vertical="center"/>
    </xf>
    <xf numFmtId="186" fontId="0" fillId="0" borderId="17" xfId="0" applyNumberFormat="1" applyBorder="1">
      <alignment vertical="center"/>
    </xf>
    <xf numFmtId="187" fontId="0" fillId="0" borderId="17" xfId="0" applyNumberFormat="1" applyBorder="1">
      <alignment vertical="center"/>
    </xf>
    <xf numFmtId="188" fontId="0" fillId="0" borderId="17" xfId="0" applyNumberFormat="1" applyBorder="1">
      <alignment vertical="center"/>
    </xf>
    <xf numFmtId="10" fontId="0" fillId="2" borderId="17" xfId="0" applyNumberFormat="1" applyFill="1" applyBorder="1">
      <alignment vertical="center"/>
    </xf>
    <xf numFmtId="187" fontId="0" fillId="2" borderId="17" xfId="0" applyNumberFormat="1" applyFill="1" applyBorder="1">
      <alignment vertical="center"/>
    </xf>
    <xf numFmtId="0" fontId="0" fillId="0" borderId="27" xfId="0" applyBorder="1">
      <alignment vertical="center"/>
    </xf>
    <xf numFmtId="0" fontId="0" fillId="0" borderId="28" xfId="0" applyBorder="1">
      <alignment vertical="center"/>
    </xf>
    <xf numFmtId="38" fontId="0" fillId="0" borderId="30" xfId="1" applyFont="1" applyBorder="1">
      <alignment vertical="center"/>
    </xf>
    <xf numFmtId="0" fontId="0" fillId="0" borderId="31" xfId="0" applyBorder="1">
      <alignment vertical="center"/>
    </xf>
    <xf numFmtId="0" fontId="0" fillId="0" borderId="32" xfId="0" applyBorder="1">
      <alignment vertical="center"/>
    </xf>
    <xf numFmtId="0" fontId="0" fillId="0" borderId="30" xfId="0" applyBorder="1">
      <alignment vertical="center"/>
    </xf>
    <xf numFmtId="0" fontId="0" fillId="0" borderId="34" xfId="0" applyBorder="1">
      <alignment vertical="center"/>
    </xf>
    <xf numFmtId="38" fontId="0" fillId="0" borderId="35" xfId="1" applyFont="1" applyBorder="1">
      <alignment vertical="center"/>
    </xf>
    <xf numFmtId="183" fontId="0" fillId="0" borderId="36" xfId="1" applyNumberFormat="1" applyFont="1" applyBorder="1">
      <alignment vertical="center"/>
    </xf>
    <xf numFmtId="38" fontId="0" fillId="0" borderId="37" xfId="1" applyFont="1" applyBorder="1">
      <alignment vertical="center"/>
    </xf>
    <xf numFmtId="38" fontId="0" fillId="0" borderId="32" xfId="1" applyFont="1" applyBorder="1">
      <alignment vertical="center"/>
    </xf>
    <xf numFmtId="183" fontId="0" fillId="0" borderId="38" xfId="1" applyNumberFormat="1" applyFont="1" applyBorder="1">
      <alignment vertical="center"/>
    </xf>
    <xf numFmtId="38" fontId="0" fillId="0" borderId="25" xfId="1" applyFont="1" applyBorder="1">
      <alignment vertical="center"/>
    </xf>
    <xf numFmtId="38" fontId="0" fillId="0" borderId="39" xfId="1" applyFont="1" applyBorder="1">
      <alignment vertical="center"/>
    </xf>
    <xf numFmtId="0" fontId="0" fillId="0" borderId="40" xfId="0" applyBorder="1">
      <alignment vertical="center"/>
    </xf>
    <xf numFmtId="0" fontId="0" fillId="0" borderId="30" xfId="0" applyBorder="1" applyAlignment="1">
      <alignment horizontal="center" vertical="center"/>
    </xf>
    <xf numFmtId="0" fontId="0" fillId="0" borderId="41" xfId="0" applyBorder="1">
      <alignment vertical="center"/>
    </xf>
    <xf numFmtId="0" fontId="0" fillId="0" borderId="42" xfId="0" applyBorder="1" applyAlignment="1">
      <alignment horizontal="center" vertical="center"/>
    </xf>
    <xf numFmtId="0" fontId="0" fillId="0" borderId="42" xfId="0" applyBorder="1">
      <alignment vertical="center"/>
    </xf>
    <xf numFmtId="0" fontId="0" fillId="0" borderId="41" xfId="0" applyBorder="1" applyAlignment="1">
      <alignment horizontal="center" vertical="center"/>
    </xf>
    <xf numFmtId="0" fontId="0" fillId="0" borderId="36" xfId="0" applyBorder="1" applyAlignment="1">
      <alignment horizontal="center" vertical="center"/>
    </xf>
    <xf numFmtId="38" fontId="0" fillId="0" borderId="27" xfId="1" applyFont="1" applyBorder="1">
      <alignment vertical="center"/>
    </xf>
    <xf numFmtId="38" fontId="0" fillId="0" borderId="36" xfId="1" applyFont="1" applyBorder="1">
      <alignment vertical="center"/>
    </xf>
    <xf numFmtId="0" fontId="0" fillId="0" borderId="7" xfId="0" applyBorder="1">
      <alignment vertical="center"/>
    </xf>
    <xf numFmtId="0" fontId="0" fillId="0" borderId="4" xfId="0" applyBorder="1">
      <alignment vertical="center"/>
    </xf>
    <xf numFmtId="0" fontId="0" fillId="0" borderId="44" xfId="0" applyBorder="1" applyAlignment="1">
      <alignment horizontal="center" vertical="center"/>
    </xf>
    <xf numFmtId="0" fontId="0" fillId="0" borderId="45" xfId="0" applyBorder="1" applyAlignment="1">
      <alignment horizontal="center" vertical="center"/>
    </xf>
    <xf numFmtId="0" fontId="0" fillId="0" borderId="46" xfId="0" applyBorder="1" applyAlignment="1">
      <alignment horizontal="center" vertical="center"/>
    </xf>
    <xf numFmtId="0" fontId="0" fillId="0" borderId="47" xfId="0" applyBorder="1">
      <alignment vertical="center"/>
    </xf>
    <xf numFmtId="0" fontId="0" fillId="0" borderId="48" xfId="0" applyBorder="1">
      <alignment vertical="center"/>
    </xf>
    <xf numFmtId="179" fontId="0" fillId="0" borderId="24" xfId="0" applyNumberFormat="1" applyBorder="1">
      <alignment vertical="center"/>
    </xf>
    <xf numFmtId="179" fontId="0" fillId="0" borderId="20" xfId="0" applyNumberFormat="1" applyBorder="1">
      <alignment vertical="center"/>
    </xf>
    <xf numFmtId="179" fontId="0" fillId="0" borderId="35" xfId="2" applyNumberFormat="1" applyFont="1" applyBorder="1">
      <alignment vertical="center"/>
    </xf>
    <xf numFmtId="0" fontId="0" fillId="0" borderId="51" xfId="0" applyBorder="1" applyAlignment="1">
      <alignment vertical="center" shrinkToFit="1"/>
    </xf>
    <xf numFmtId="0" fontId="0" fillId="0" borderId="26" xfId="0" applyBorder="1">
      <alignment vertical="center"/>
    </xf>
    <xf numFmtId="0" fontId="0" fillId="0" borderId="36" xfId="0" applyBorder="1">
      <alignment vertical="center"/>
    </xf>
    <xf numFmtId="10" fontId="0" fillId="0" borderId="39" xfId="0" applyNumberFormat="1" applyBorder="1">
      <alignment vertical="center"/>
    </xf>
    <xf numFmtId="10" fontId="0" fillId="0" borderId="37" xfId="0" applyNumberFormat="1" applyBorder="1">
      <alignment vertical="center"/>
    </xf>
    <xf numFmtId="9" fontId="0" fillId="0" borderId="33" xfId="0" applyNumberFormat="1" applyBorder="1">
      <alignment vertical="center"/>
    </xf>
    <xf numFmtId="38" fontId="0" fillId="0" borderId="34" xfId="1" applyFont="1" applyBorder="1">
      <alignment vertical="center"/>
    </xf>
    <xf numFmtId="38" fontId="0" fillId="0" borderId="31" xfId="1" applyFont="1" applyBorder="1">
      <alignment vertical="center"/>
    </xf>
    <xf numFmtId="0" fontId="0" fillId="0" borderId="34" xfId="0" applyBorder="1" applyAlignment="1">
      <alignment horizontal="center" vertical="center"/>
    </xf>
    <xf numFmtId="0" fontId="0" fillId="0" borderId="52" xfId="0" applyBorder="1">
      <alignment vertical="center"/>
    </xf>
    <xf numFmtId="0" fontId="0" fillId="0" borderId="53" xfId="0" applyBorder="1">
      <alignment vertical="center"/>
    </xf>
    <xf numFmtId="183" fontId="0" fillId="0" borderId="53" xfId="1" applyNumberFormat="1" applyFont="1" applyBorder="1">
      <alignment vertical="center"/>
    </xf>
    <xf numFmtId="183" fontId="0" fillId="0" borderId="54" xfId="1" applyNumberFormat="1" applyFont="1" applyBorder="1">
      <alignment vertical="center"/>
    </xf>
    <xf numFmtId="0" fontId="4" fillId="0" borderId="11" xfId="0" applyFont="1" applyBorder="1" applyAlignment="1">
      <alignment horizontal="center" vertical="center" wrapText="1"/>
    </xf>
    <xf numFmtId="0" fontId="0" fillId="0" borderId="8" xfId="0" applyBorder="1" applyAlignment="1">
      <alignment horizontal="center" vertical="center" wrapText="1"/>
    </xf>
    <xf numFmtId="0" fontId="15" fillId="0" borderId="12" xfId="0" applyFont="1" applyBorder="1" applyAlignment="1">
      <alignment horizontal="center" vertical="center" wrapText="1"/>
    </xf>
    <xf numFmtId="0" fontId="0" fillId="0" borderId="6" xfId="0" applyBorder="1" applyAlignment="1">
      <alignment horizontal="center" vertical="center" wrapText="1"/>
    </xf>
    <xf numFmtId="0" fontId="4" fillId="0" borderId="12" xfId="0" applyFont="1" applyBorder="1" applyAlignment="1">
      <alignment horizontal="center" vertical="center" wrapText="1"/>
    </xf>
    <xf numFmtId="0" fontId="14" fillId="0" borderId="0" xfId="0" applyFont="1" applyAlignment="1">
      <alignment horizontal="justify" vertical="center" shrinkToFit="1"/>
    </xf>
    <xf numFmtId="0" fontId="0" fillId="0" borderId="0" xfId="0" applyAlignment="1">
      <alignment vertical="center" shrinkToFit="1"/>
    </xf>
    <xf numFmtId="0" fontId="2" fillId="0" borderId="0" xfId="0" applyFont="1" applyAlignment="1">
      <alignment horizontal="justify" vertical="center"/>
    </xf>
    <xf numFmtId="0" fontId="19" fillId="0" borderId="0" xfId="0" applyFont="1">
      <alignment vertical="center"/>
    </xf>
    <xf numFmtId="0" fontId="3" fillId="0" borderId="2" xfId="0" applyFont="1" applyBorder="1" applyAlignment="1">
      <alignment horizontal="justify" vertical="top" wrapText="1"/>
    </xf>
    <xf numFmtId="0" fontId="3" fillId="0" borderId="3" xfId="0" applyFont="1" applyBorder="1" applyAlignment="1">
      <alignment horizontal="justify" vertical="top" wrapText="1"/>
    </xf>
    <xf numFmtId="0" fontId="4" fillId="0" borderId="7" xfId="0" applyFont="1" applyBorder="1" applyAlignment="1">
      <alignment horizontal="center" vertical="center" wrapText="1"/>
    </xf>
    <xf numFmtId="0" fontId="0" fillId="0" borderId="5" xfId="0" applyBorder="1">
      <alignment vertical="center"/>
    </xf>
    <xf numFmtId="0" fontId="0" fillId="0" borderId="4" xfId="0" applyBorder="1">
      <alignment vertical="center"/>
    </xf>
    <xf numFmtId="0" fontId="2" fillId="0" borderId="9" xfId="0" applyFont="1" applyBorder="1" applyAlignment="1">
      <alignment horizontal="justify" vertical="center"/>
    </xf>
    <xf numFmtId="0" fontId="19" fillId="0" borderId="9" xfId="0" applyFont="1" applyBorder="1">
      <alignment vertical="center"/>
    </xf>
    <xf numFmtId="0" fontId="4" fillId="0" borderId="10" xfId="0" applyFont="1" applyBorder="1" applyAlignment="1">
      <alignment horizontal="justify" vertical="center"/>
    </xf>
    <xf numFmtId="0" fontId="0" fillId="0" borderId="10" xfId="0" applyBorder="1">
      <alignment vertical="center"/>
    </xf>
    <xf numFmtId="0" fontId="4" fillId="0" borderId="0" xfId="0" applyFont="1" applyAlignment="1">
      <alignment horizontal="justify" vertical="center"/>
    </xf>
    <xf numFmtId="0" fontId="0" fillId="0" borderId="0" xfId="0">
      <alignment vertical="center"/>
    </xf>
    <xf numFmtId="0" fontId="0" fillId="0" borderId="5" xfId="0" applyBorder="1" applyAlignment="1">
      <alignment horizontal="center" vertical="center" wrapText="1"/>
    </xf>
    <xf numFmtId="0" fontId="0" fillId="0" borderId="4" xfId="0" applyBorder="1" applyAlignment="1">
      <alignment horizontal="center" vertical="center" wrapText="1"/>
    </xf>
    <xf numFmtId="0" fontId="4" fillId="0" borderId="10" xfId="0" applyFont="1" applyBorder="1" applyAlignment="1">
      <alignment horizontal="center" vertical="center" wrapText="1"/>
    </xf>
    <xf numFmtId="0" fontId="4" fillId="0" borderId="9" xfId="0" applyFont="1" applyBorder="1" applyAlignment="1">
      <alignment horizontal="center" vertical="center" wrapText="1"/>
    </xf>
    <xf numFmtId="0" fontId="4" fillId="0" borderId="7" xfId="0" applyFont="1" applyBorder="1" applyAlignment="1">
      <alignment horizontal="justify" vertical="top" wrapText="1"/>
    </xf>
    <xf numFmtId="0" fontId="0" fillId="0" borderId="4" xfId="0" applyBorder="1" applyAlignment="1">
      <alignment horizontal="justify" vertical="top" wrapText="1"/>
    </xf>
    <xf numFmtId="0" fontId="3" fillId="0" borderId="7" xfId="0" applyFont="1" applyBorder="1" applyAlignment="1">
      <alignment horizontal="justify" vertical="top" wrapText="1"/>
    </xf>
    <xf numFmtId="0" fontId="2" fillId="0" borderId="10" xfId="0" applyFont="1" applyBorder="1" applyAlignment="1">
      <alignment horizontal="center" vertical="center"/>
    </xf>
    <xf numFmtId="0" fontId="0" fillId="0" borderId="10" xfId="0" applyBorder="1" applyAlignment="1">
      <alignment horizontal="center" vertical="center"/>
    </xf>
    <xf numFmtId="181" fontId="22" fillId="0" borderId="0" xfId="0" applyNumberFormat="1" applyFont="1" applyAlignment="1">
      <alignment horizontal="center" vertical="center"/>
    </xf>
    <xf numFmtId="58" fontId="4" fillId="0" borderId="0" xfId="0" applyNumberFormat="1" applyFont="1" applyAlignment="1">
      <alignment horizontal="justify" vertical="center"/>
    </xf>
    <xf numFmtId="0" fontId="7" fillId="0" borderId="0" xfId="0" applyFont="1" applyAlignment="1">
      <alignment horizontal="justify" vertical="center"/>
    </xf>
    <xf numFmtId="0" fontId="4" fillId="0" borderId="5" xfId="0" applyFont="1" applyBorder="1" applyAlignment="1">
      <alignment horizontal="justify" vertical="top" wrapText="1"/>
    </xf>
    <xf numFmtId="0" fontId="20" fillId="0" borderId="0" xfId="0" applyFont="1" applyAlignment="1">
      <alignment horizontal="center" vertical="center"/>
    </xf>
    <xf numFmtId="0" fontId="0" fillId="0" borderId="0" xfId="0" applyAlignment="1">
      <alignment horizontal="center" vertical="center"/>
    </xf>
    <xf numFmtId="0" fontId="4" fillId="0" borderId="0" xfId="0" applyFont="1" applyAlignment="1">
      <alignment horizontal="right" vertical="center"/>
    </xf>
    <xf numFmtId="0" fontId="0" fillId="0" borderId="0" xfId="0" applyAlignment="1">
      <alignment horizontal="right" vertical="center"/>
    </xf>
    <xf numFmtId="0" fontId="21" fillId="0" borderId="0" xfId="0" applyFont="1" applyAlignment="1">
      <alignment horizontal="justify" vertical="center"/>
    </xf>
    <xf numFmtId="0" fontId="18" fillId="0" borderId="0" xfId="0" applyFont="1">
      <alignment vertical="center"/>
    </xf>
    <xf numFmtId="0" fontId="0" fillId="0" borderId="18" xfId="0" applyBorder="1" applyAlignment="1">
      <alignment horizontal="center" vertical="center" wrapText="1"/>
    </xf>
    <xf numFmtId="0" fontId="0" fillId="0" borderId="19" xfId="0" applyBorder="1" applyAlignment="1">
      <alignment horizontal="center" vertical="center" wrapText="1"/>
    </xf>
    <xf numFmtId="0" fontId="0" fillId="0" borderId="18" xfId="0" applyBorder="1" applyAlignment="1">
      <alignment horizontal="left" vertical="center" wrapText="1"/>
    </xf>
    <xf numFmtId="0" fontId="0" fillId="0" borderId="19" xfId="0" applyBorder="1" applyAlignment="1">
      <alignment vertical="center" wrapText="1"/>
    </xf>
    <xf numFmtId="0" fontId="0" fillId="0" borderId="43" xfId="0" applyBorder="1" applyAlignment="1">
      <alignment vertical="center" wrapText="1"/>
    </xf>
    <xf numFmtId="0" fontId="0" fillId="0" borderId="29" xfId="0" applyBorder="1" applyAlignment="1">
      <alignment vertical="center" wrapText="1"/>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49" xfId="0" applyBorder="1" applyAlignment="1">
      <alignment vertical="center" shrinkToFit="1"/>
    </xf>
    <xf numFmtId="0" fontId="0" fillId="0" borderId="50" xfId="0" applyBorder="1" applyAlignment="1">
      <alignment vertical="center" shrinkToFit="1"/>
    </xf>
    <xf numFmtId="0" fontId="0" fillId="0" borderId="31" xfId="0" applyBorder="1" applyAlignment="1">
      <alignment vertical="center" shrinkToFit="1"/>
    </xf>
    <xf numFmtId="0" fontId="0" fillId="0" borderId="41" xfId="0" applyBorder="1" applyAlignment="1">
      <alignment vertical="center" shrinkToFit="1"/>
    </xf>
  </cellXfs>
  <cellStyles count="3">
    <cellStyle name="パーセント" xfId="2" builtinId="5"/>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7"/>
  <sheetViews>
    <sheetView workbookViewId="0">
      <selection activeCell="A2" sqref="A2"/>
    </sheetView>
  </sheetViews>
  <sheetFormatPr defaultRowHeight="13.5" x14ac:dyDescent="0.15"/>
  <cols>
    <col min="1" max="1" width="127.75" customWidth="1"/>
  </cols>
  <sheetData>
    <row r="1" spans="1:1" ht="20.25" customHeight="1" x14ac:dyDescent="0.15">
      <c r="A1" s="11" t="s">
        <v>175</v>
      </c>
    </row>
    <row r="2" spans="1:1" ht="35.25" customHeight="1" x14ac:dyDescent="0.15">
      <c r="A2" s="10" t="s">
        <v>174</v>
      </c>
    </row>
    <row r="3" spans="1:1" ht="25.5" customHeight="1" x14ac:dyDescent="0.15">
      <c r="A3" s="1" t="s">
        <v>0</v>
      </c>
    </row>
    <row r="4" spans="1:1" s="6" customFormat="1" ht="68.099999999999994" customHeight="1" x14ac:dyDescent="0.15">
      <c r="A4" s="5" t="s">
        <v>6</v>
      </c>
    </row>
    <row r="5" spans="1:1" s="6" customFormat="1" ht="45" customHeight="1" x14ac:dyDescent="0.15">
      <c r="A5" s="5" t="s">
        <v>160</v>
      </c>
    </row>
    <row r="6" spans="1:1" s="6" customFormat="1" ht="48" customHeight="1" x14ac:dyDescent="0.15">
      <c r="A6" s="5" t="s">
        <v>172</v>
      </c>
    </row>
    <row r="7" spans="1:1" s="6" customFormat="1" ht="20.100000000000001" customHeight="1" x14ac:dyDescent="0.15">
      <c r="A7" s="7"/>
    </row>
    <row r="8" spans="1:1" s="6" customFormat="1" ht="20.100000000000001" customHeight="1" x14ac:dyDescent="0.15">
      <c r="A8" s="9" t="s">
        <v>1</v>
      </c>
    </row>
    <row r="9" spans="1:1" s="6" customFormat="1" ht="20.100000000000001" customHeight="1" x14ac:dyDescent="0.15">
      <c r="A9" s="5" t="s">
        <v>2</v>
      </c>
    </row>
    <row r="10" spans="1:1" s="6" customFormat="1" ht="21.95" customHeight="1" x14ac:dyDescent="0.15">
      <c r="A10" s="8" t="s">
        <v>102</v>
      </c>
    </row>
    <row r="11" spans="1:1" s="6" customFormat="1" ht="20.25" customHeight="1" x14ac:dyDescent="0.15">
      <c r="A11" s="8" t="s">
        <v>103</v>
      </c>
    </row>
    <row r="12" spans="1:1" s="6" customFormat="1" ht="20.100000000000001" customHeight="1" x14ac:dyDescent="0.15">
      <c r="A12" s="5" t="s">
        <v>3</v>
      </c>
    </row>
    <row r="13" spans="1:1" s="6" customFormat="1" ht="20.100000000000001" customHeight="1" x14ac:dyDescent="0.15">
      <c r="A13" s="5" t="s">
        <v>7</v>
      </c>
    </row>
    <row r="14" spans="1:1" s="6" customFormat="1" ht="20.100000000000001" customHeight="1" x14ac:dyDescent="0.15">
      <c r="A14" s="5" t="s">
        <v>4</v>
      </c>
    </row>
    <row r="15" spans="1:1" s="6" customFormat="1" ht="20.100000000000001" customHeight="1" x14ac:dyDescent="0.15">
      <c r="A15" s="5" t="s">
        <v>104</v>
      </c>
    </row>
    <row r="16" spans="1:1" s="6" customFormat="1" ht="20.100000000000001" customHeight="1" x14ac:dyDescent="0.15">
      <c r="A16" s="5" t="s">
        <v>105</v>
      </c>
    </row>
    <row r="17" spans="1:1" ht="14.25" x14ac:dyDescent="0.15">
      <c r="A17" s="3" t="s">
        <v>5</v>
      </c>
    </row>
  </sheetData>
  <phoneticPr fontId="5"/>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27"/>
  <sheetViews>
    <sheetView tabSelected="1" zoomScaleNormal="100" workbookViewId="0">
      <selection activeCell="A9" sqref="A9"/>
    </sheetView>
  </sheetViews>
  <sheetFormatPr defaultRowHeight="13.5" x14ac:dyDescent="0.15"/>
  <cols>
    <col min="1" max="1" width="13.375" customWidth="1"/>
    <col min="2" max="2" width="10.625" customWidth="1"/>
    <col min="3" max="3" width="3.625" customWidth="1"/>
    <col min="4" max="4" width="10.125" customWidth="1"/>
    <col min="5" max="5" width="3.625" customWidth="1"/>
    <col min="6" max="6" width="10.625" customWidth="1"/>
    <col min="7" max="7" width="3.625" customWidth="1"/>
    <col min="8" max="8" width="10.125" customWidth="1"/>
    <col min="9" max="9" width="2.625" customWidth="1"/>
    <col min="10" max="10" width="10.625" customWidth="1"/>
    <col min="11" max="11" width="3.625" customWidth="1"/>
    <col min="12" max="12" width="10.625" customWidth="1"/>
  </cols>
  <sheetData>
    <row r="1" spans="1:12" ht="27" customHeight="1" x14ac:dyDescent="0.15">
      <c r="A1" s="32" t="s">
        <v>8</v>
      </c>
    </row>
    <row r="2" spans="1:12" ht="30" customHeight="1" thickBot="1" x14ac:dyDescent="0.2">
      <c r="A2" s="161" t="s">
        <v>9</v>
      </c>
      <c r="B2" s="162"/>
      <c r="C2" s="162"/>
      <c r="D2" s="162"/>
      <c r="E2" s="162"/>
      <c r="F2" s="162"/>
      <c r="G2" s="162"/>
      <c r="H2" s="162"/>
      <c r="I2" s="162"/>
      <c r="J2" s="162"/>
      <c r="K2" s="162"/>
      <c r="L2" s="162"/>
    </row>
    <row r="3" spans="1:12" ht="30" customHeight="1" thickBot="1" x14ac:dyDescent="0.2">
      <c r="A3" s="156"/>
      <c r="B3" s="158" t="s">
        <v>10</v>
      </c>
      <c r="C3" s="159"/>
      <c r="D3" s="159"/>
      <c r="E3" s="160"/>
      <c r="F3" s="158" t="s">
        <v>11</v>
      </c>
      <c r="G3" s="167"/>
      <c r="H3" s="167"/>
      <c r="I3" s="168"/>
      <c r="J3" s="158" t="s">
        <v>12</v>
      </c>
      <c r="K3" s="159"/>
      <c r="L3" s="160"/>
    </row>
    <row r="4" spans="1:12" ht="30" customHeight="1" thickBot="1" x14ac:dyDescent="0.2">
      <c r="A4" s="157"/>
      <c r="B4" s="19" t="s">
        <v>13</v>
      </c>
      <c r="C4" s="19" t="s">
        <v>14</v>
      </c>
      <c r="D4" s="20" t="s">
        <v>15</v>
      </c>
      <c r="E4" s="21"/>
      <c r="F4" s="19" t="s">
        <v>13</v>
      </c>
      <c r="G4" s="19" t="s">
        <v>14</v>
      </c>
      <c r="H4" s="20" t="s">
        <v>15</v>
      </c>
      <c r="I4" s="21"/>
      <c r="J4" s="19" t="s">
        <v>13</v>
      </c>
      <c r="K4" s="19" t="s">
        <v>14</v>
      </c>
      <c r="L4" s="19" t="s">
        <v>15</v>
      </c>
    </row>
    <row r="5" spans="1:12" ht="30" customHeight="1" thickBot="1" x14ac:dyDescent="0.2">
      <c r="A5" s="23" t="s">
        <v>16</v>
      </c>
      <c r="B5" s="39">
        <v>3.1210000000000002E-2</v>
      </c>
      <c r="C5" s="19" t="s">
        <v>14</v>
      </c>
      <c r="D5" s="40">
        <v>3.3360000000000001E-2</v>
      </c>
      <c r="E5" s="22"/>
      <c r="F5" s="39">
        <v>3.7159999999999999E-2</v>
      </c>
      <c r="G5" s="19" t="s">
        <v>14</v>
      </c>
      <c r="H5" s="40">
        <v>3.9940000000000003E-2</v>
      </c>
      <c r="I5" s="22"/>
      <c r="J5" s="39">
        <v>8.1939999999999999E-2</v>
      </c>
      <c r="K5" s="19" t="s">
        <v>14</v>
      </c>
      <c r="L5" s="41">
        <v>8.4449999999999997E-2</v>
      </c>
    </row>
    <row r="6" spans="1:12" ht="30" customHeight="1" x14ac:dyDescent="0.15">
      <c r="A6" s="163" t="s">
        <v>33</v>
      </c>
      <c r="B6" s="164"/>
      <c r="C6" s="164"/>
      <c r="D6" s="164"/>
      <c r="E6" s="164"/>
      <c r="F6" s="164"/>
      <c r="G6" s="164"/>
      <c r="H6" s="164"/>
      <c r="I6" s="164"/>
      <c r="J6" s="164"/>
      <c r="K6" s="164"/>
      <c r="L6" s="164"/>
    </row>
    <row r="7" spans="1:12" ht="21.75" customHeight="1" x14ac:dyDescent="0.15">
      <c r="A7" s="165" t="s">
        <v>34</v>
      </c>
      <c r="B7" s="166"/>
      <c r="C7" s="166"/>
      <c r="D7" s="166"/>
      <c r="E7" s="166"/>
      <c r="F7" s="166"/>
      <c r="G7" s="166"/>
      <c r="H7" s="166"/>
      <c r="I7" s="166"/>
      <c r="J7" s="166"/>
      <c r="K7" s="166"/>
      <c r="L7" s="166"/>
    </row>
    <row r="8" spans="1:12" ht="30" customHeight="1" thickBot="1" x14ac:dyDescent="0.2">
      <c r="A8" s="154" t="s">
        <v>179</v>
      </c>
      <c r="B8" s="155"/>
      <c r="C8" s="155"/>
      <c r="D8" s="155"/>
      <c r="E8" s="155"/>
      <c r="F8" s="155"/>
      <c r="G8" s="155"/>
      <c r="H8" s="155"/>
      <c r="I8" s="155"/>
      <c r="J8" s="155"/>
      <c r="K8" s="155"/>
      <c r="L8" s="155"/>
    </row>
    <row r="9" spans="1:12" ht="30" customHeight="1" x14ac:dyDescent="0.15">
      <c r="A9" s="25" t="s">
        <v>17</v>
      </c>
      <c r="B9" s="147" t="s">
        <v>19</v>
      </c>
      <c r="C9" s="148"/>
      <c r="D9" s="147" t="s">
        <v>21</v>
      </c>
      <c r="E9" s="148"/>
      <c r="F9" s="147" t="s">
        <v>22</v>
      </c>
      <c r="G9" s="148"/>
      <c r="H9" s="147" t="s">
        <v>23</v>
      </c>
      <c r="I9" s="169"/>
      <c r="J9" s="147" t="s">
        <v>24</v>
      </c>
      <c r="K9" s="148"/>
      <c r="L9" s="17"/>
    </row>
    <row r="10" spans="1:12" ht="30" customHeight="1" thickBot="1" x14ac:dyDescent="0.2">
      <c r="A10" s="24" t="s">
        <v>18</v>
      </c>
      <c r="B10" s="151" t="s">
        <v>20</v>
      </c>
      <c r="C10" s="150"/>
      <c r="D10" s="151" t="s">
        <v>20</v>
      </c>
      <c r="E10" s="150"/>
      <c r="F10" s="151" t="s">
        <v>20</v>
      </c>
      <c r="G10" s="150"/>
      <c r="H10" s="151" t="s">
        <v>20</v>
      </c>
      <c r="I10" s="170"/>
      <c r="J10" s="151" t="s">
        <v>25</v>
      </c>
      <c r="K10" s="150"/>
      <c r="L10" s="17"/>
    </row>
    <row r="11" spans="1:12" ht="30" customHeight="1" thickBot="1" x14ac:dyDescent="0.2">
      <c r="A11" s="33" t="s">
        <v>26</v>
      </c>
      <c r="B11" s="35">
        <v>1.1000000000000001</v>
      </c>
      <c r="C11" s="36" t="s">
        <v>32</v>
      </c>
      <c r="D11" s="37">
        <v>4.7750000000000004</v>
      </c>
      <c r="E11" s="36" t="s">
        <v>32</v>
      </c>
      <c r="F11" s="37">
        <v>0.44900000000000001</v>
      </c>
      <c r="G11" s="36" t="s">
        <v>32</v>
      </c>
      <c r="H11" s="38">
        <v>9.51</v>
      </c>
      <c r="I11" s="36" t="s">
        <v>32</v>
      </c>
      <c r="J11" s="34">
        <f>+B11+D11+F11+H11</f>
        <v>15.834</v>
      </c>
      <c r="K11" s="36" t="s">
        <v>32</v>
      </c>
      <c r="L11" s="18"/>
    </row>
    <row r="12" spans="1:12" ht="30" customHeight="1" thickBot="1" x14ac:dyDescent="0.2">
      <c r="A12" s="23" t="s">
        <v>27</v>
      </c>
      <c r="B12" s="26">
        <v>1.1000000000000001</v>
      </c>
      <c r="C12" s="27" t="s">
        <v>32</v>
      </c>
      <c r="D12" s="28">
        <v>4.8250000000000002</v>
      </c>
      <c r="E12" s="27" t="s">
        <v>32</v>
      </c>
      <c r="F12" s="28">
        <v>0.44900000000000001</v>
      </c>
      <c r="G12" s="27" t="s">
        <v>32</v>
      </c>
      <c r="H12" s="29">
        <v>9.51</v>
      </c>
      <c r="I12" s="27" t="s">
        <v>32</v>
      </c>
      <c r="J12" s="30">
        <f t="shared" ref="J12:J14" si="0">+B12+D12+F12+H12</f>
        <v>15.884</v>
      </c>
      <c r="K12" s="27" t="s">
        <v>32</v>
      </c>
      <c r="L12" s="18"/>
    </row>
    <row r="13" spans="1:12" ht="30" customHeight="1" thickBot="1" x14ac:dyDescent="0.2">
      <c r="A13" s="23" t="s">
        <v>28</v>
      </c>
      <c r="B13" s="26">
        <v>1.1000000000000001</v>
      </c>
      <c r="C13" s="27" t="s">
        <v>32</v>
      </c>
      <c r="D13" s="28">
        <v>4.9400000000000004</v>
      </c>
      <c r="E13" s="27" t="s">
        <v>32</v>
      </c>
      <c r="F13" s="28">
        <v>0.44900000000000001</v>
      </c>
      <c r="G13" s="27" t="s">
        <v>32</v>
      </c>
      <c r="H13" s="29">
        <v>9.51</v>
      </c>
      <c r="I13" s="27" t="s">
        <v>32</v>
      </c>
      <c r="J13" s="30">
        <f t="shared" si="0"/>
        <v>15.999000000000001</v>
      </c>
      <c r="K13" s="27" t="s">
        <v>32</v>
      </c>
      <c r="L13" s="18"/>
    </row>
    <row r="14" spans="1:12" ht="30" customHeight="1" thickBot="1" x14ac:dyDescent="0.2">
      <c r="A14" s="23" t="s">
        <v>29</v>
      </c>
      <c r="B14" s="26">
        <v>1.1000000000000001</v>
      </c>
      <c r="C14" s="27" t="s">
        <v>32</v>
      </c>
      <c r="D14" s="28">
        <v>4.97</v>
      </c>
      <c r="E14" s="27" t="s">
        <v>32</v>
      </c>
      <c r="F14" s="28">
        <v>0.44900000000000001</v>
      </c>
      <c r="G14" s="27" t="s">
        <v>32</v>
      </c>
      <c r="H14" s="29">
        <v>9.51</v>
      </c>
      <c r="I14" s="27" t="s">
        <v>32</v>
      </c>
      <c r="J14" s="30">
        <f t="shared" si="0"/>
        <v>16.029</v>
      </c>
      <c r="K14" s="27" t="s">
        <v>32</v>
      </c>
      <c r="L14" s="18"/>
    </row>
    <row r="15" spans="1:12" ht="30" customHeight="1" thickBot="1" x14ac:dyDescent="0.2">
      <c r="A15" s="23" t="s">
        <v>163</v>
      </c>
      <c r="B15" s="26">
        <v>1.1000000000000001</v>
      </c>
      <c r="C15" s="27" t="s">
        <v>32</v>
      </c>
      <c r="D15" s="28">
        <v>4.9550000000000001</v>
      </c>
      <c r="E15" s="27" t="s">
        <v>32</v>
      </c>
      <c r="F15" s="28">
        <v>0.44900000000000001</v>
      </c>
      <c r="G15" s="27" t="s">
        <v>32</v>
      </c>
      <c r="H15" s="29">
        <v>9.51</v>
      </c>
      <c r="I15" s="27" t="s">
        <v>32</v>
      </c>
      <c r="J15" s="30">
        <f t="shared" ref="J15" si="1">+B15+D15+F15+H15</f>
        <v>16.013999999999999</v>
      </c>
      <c r="K15" s="27" t="s">
        <v>32</v>
      </c>
      <c r="L15" s="18"/>
    </row>
    <row r="16" spans="1:12" ht="30" customHeight="1" x14ac:dyDescent="0.15">
      <c r="A16" s="152" t="s">
        <v>176</v>
      </c>
      <c r="B16" s="153"/>
      <c r="C16" s="153"/>
      <c r="D16" s="153"/>
      <c r="E16" s="153"/>
      <c r="F16" s="153"/>
      <c r="G16" s="153"/>
      <c r="H16" s="153"/>
      <c r="I16" s="153"/>
      <c r="J16" s="153"/>
      <c r="K16" s="153"/>
      <c r="L16" s="153"/>
    </row>
    <row r="17" spans="1:12" ht="30" customHeight="1" x14ac:dyDescent="0.15">
      <c r="A17" s="152" t="s">
        <v>177</v>
      </c>
      <c r="B17" s="153"/>
      <c r="C17" s="153"/>
      <c r="D17" s="153"/>
      <c r="E17" s="153"/>
      <c r="F17" s="153"/>
      <c r="G17" s="153"/>
      <c r="H17" s="153"/>
      <c r="I17" s="153"/>
      <c r="J17" s="153"/>
      <c r="K17" s="153"/>
      <c r="L17" s="153"/>
    </row>
    <row r="18" spans="1:12" ht="30" customHeight="1" x14ac:dyDescent="0.15">
      <c r="A18" s="152" t="s">
        <v>161</v>
      </c>
      <c r="B18" s="153"/>
      <c r="C18" s="153"/>
      <c r="D18" s="153"/>
      <c r="E18" s="153"/>
      <c r="F18" s="153"/>
      <c r="G18" s="153"/>
      <c r="H18" s="153"/>
      <c r="I18" s="153"/>
      <c r="J18" s="153"/>
      <c r="K18" s="153"/>
      <c r="L18" s="153"/>
    </row>
    <row r="19" spans="1:12" ht="30" customHeight="1" x14ac:dyDescent="0.15">
      <c r="A19" s="152" t="s">
        <v>178</v>
      </c>
      <c r="B19" s="153"/>
      <c r="C19" s="153"/>
      <c r="D19" s="153"/>
      <c r="E19" s="153"/>
      <c r="F19" s="153"/>
      <c r="G19" s="153"/>
      <c r="H19" s="153"/>
      <c r="I19" s="153"/>
      <c r="J19" s="153"/>
      <c r="K19" s="153"/>
      <c r="L19" s="153"/>
    </row>
    <row r="20" spans="1:12" ht="30" customHeight="1" thickBot="1" x14ac:dyDescent="0.2">
      <c r="A20" s="154" t="s">
        <v>173</v>
      </c>
      <c r="B20" s="155"/>
      <c r="C20" s="155"/>
      <c r="D20" s="155"/>
      <c r="E20" s="155"/>
      <c r="F20" s="155"/>
      <c r="G20" s="155"/>
      <c r="H20" s="155"/>
      <c r="I20" s="155"/>
      <c r="J20" s="155"/>
      <c r="K20" s="155"/>
      <c r="L20" s="155"/>
    </row>
    <row r="21" spans="1:12" ht="23.25" customHeight="1" x14ac:dyDescent="0.15">
      <c r="A21" s="25" t="s">
        <v>17</v>
      </c>
      <c r="B21" s="147" t="s">
        <v>30</v>
      </c>
      <c r="C21" s="148"/>
      <c r="D21" s="147" t="s">
        <v>31</v>
      </c>
      <c r="E21" s="148"/>
    </row>
    <row r="22" spans="1:12" ht="24.75" customHeight="1" thickBot="1" x14ac:dyDescent="0.2">
      <c r="A22" s="24" t="s">
        <v>18</v>
      </c>
      <c r="B22" s="149" t="s">
        <v>101</v>
      </c>
      <c r="C22" s="150"/>
      <c r="D22" s="149" t="s">
        <v>101</v>
      </c>
      <c r="E22" s="150"/>
    </row>
    <row r="23" spans="1:12" ht="30" customHeight="1" thickBot="1" x14ac:dyDescent="0.2">
      <c r="A23" s="23" t="s">
        <v>26</v>
      </c>
      <c r="B23" s="69">
        <v>27800</v>
      </c>
      <c r="C23" s="70" t="s">
        <v>35</v>
      </c>
      <c r="D23" s="69">
        <v>22900</v>
      </c>
      <c r="E23" s="70" t="s">
        <v>35</v>
      </c>
    </row>
    <row r="24" spans="1:12" ht="30" customHeight="1" thickBot="1" x14ac:dyDescent="0.2">
      <c r="A24" s="23" t="s">
        <v>27</v>
      </c>
      <c r="B24" s="69">
        <v>28000</v>
      </c>
      <c r="C24" s="70" t="s">
        <v>35</v>
      </c>
      <c r="D24" s="69">
        <v>24400</v>
      </c>
      <c r="E24" s="70" t="s">
        <v>35</v>
      </c>
    </row>
    <row r="25" spans="1:12" ht="30" customHeight="1" thickBot="1" x14ac:dyDescent="0.2">
      <c r="A25" s="23" t="s">
        <v>28</v>
      </c>
      <c r="B25" s="69">
        <v>29200</v>
      </c>
      <c r="C25" s="70" t="s">
        <v>35</v>
      </c>
      <c r="D25" s="69">
        <v>25300</v>
      </c>
      <c r="E25" s="70" t="s">
        <v>35</v>
      </c>
    </row>
    <row r="26" spans="1:12" ht="30" customHeight="1" thickBot="1" x14ac:dyDescent="0.2">
      <c r="A26" s="23" t="s">
        <v>29</v>
      </c>
      <c r="B26" s="69">
        <v>27500</v>
      </c>
      <c r="C26" s="70" t="s">
        <v>35</v>
      </c>
      <c r="D26" s="69">
        <v>21300</v>
      </c>
      <c r="E26" s="70" t="s">
        <v>35</v>
      </c>
      <c r="F26" t="s">
        <v>159</v>
      </c>
    </row>
    <row r="27" spans="1:12" ht="30" customHeight="1" thickBot="1" x14ac:dyDescent="0.2">
      <c r="A27" s="23" t="s">
        <v>163</v>
      </c>
      <c r="B27" s="69">
        <v>36100</v>
      </c>
      <c r="C27" s="70" t="s">
        <v>35</v>
      </c>
      <c r="D27" s="69">
        <v>26800</v>
      </c>
      <c r="E27" s="70" t="s">
        <v>35</v>
      </c>
      <c r="F27" t="s">
        <v>164</v>
      </c>
    </row>
  </sheetData>
  <mergeCells count="27">
    <mergeCell ref="J9:K9"/>
    <mergeCell ref="J10:K10"/>
    <mergeCell ref="A3:A4"/>
    <mergeCell ref="B3:E3"/>
    <mergeCell ref="A2:L2"/>
    <mergeCell ref="A6:L6"/>
    <mergeCell ref="A7:L7"/>
    <mergeCell ref="F3:I3"/>
    <mergeCell ref="J3:L3"/>
    <mergeCell ref="A8:L8"/>
    <mergeCell ref="B9:C9"/>
    <mergeCell ref="D9:E9"/>
    <mergeCell ref="F9:G9"/>
    <mergeCell ref="H9:I9"/>
    <mergeCell ref="F10:G10"/>
    <mergeCell ref="H10:I10"/>
    <mergeCell ref="B21:C21"/>
    <mergeCell ref="B22:C22"/>
    <mergeCell ref="D21:E21"/>
    <mergeCell ref="D22:E22"/>
    <mergeCell ref="B10:C10"/>
    <mergeCell ref="D10:E10"/>
    <mergeCell ref="A16:L16"/>
    <mergeCell ref="A17:L17"/>
    <mergeCell ref="A19:L19"/>
    <mergeCell ref="A20:L20"/>
    <mergeCell ref="A18:L18"/>
  </mergeCells>
  <phoneticPr fontId="5"/>
  <pageMargins left="0.51181102362204722" right="0.31496062992125984" top="0.74803149606299213" bottom="0.74803149606299213" header="0.31496062992125984" footer="0.31496062992125984"/>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71"/>
  <sheetViews>
    <sheetView topLeftCell="A10" workbookViewId="0">
      <selection activeCell="F43" sqref="F43"/>
    </sheetView>
  </sheetViews>
  <sheetFormatPr defaultRowHeight="13.5" x14ac:dyDescent="0.15"/>
  <cols>
    <col min="1" max="1" width="29" customWidth="1"/>
    <col min="2" max="3" width="11.625" customWidth="1"/>
    <col min="4" max="4" width="11.875" customWidth="1"/>
    <col min="5" max="5" width="8.625" customWidth="1"/>
    <col min="6" max="8" width="18.625" customWidth="1"/>
  </cols>
  <sheetData>
    <row r="1" spans="1:8" ht="22.5" customHeight="1" x14ac:dyDescent="0.15">
      <c r="H1" s="32" t="s">
        <v>96</v>
      </c>
    </row>
    <row r="2" spans="1:8" ht="24" customHeight="1" x14ac:dyDescent="0.15">
      <c r="A2" s="180" t="s">
        <v>36</v>
      </c>
      <c r="B2" s="181"/>
      <c r="C2" s="181"/>
      <c r="D2" s="181"/>
      <c r="E2" s="181"/>
      <c r="F2" s="181"/>
      <c r="G2" s="181"/>
      <c r="H2" s="181"/>
    </row>
    <row r="3" spans="1:8" ht="24" customHeight="1" x14ac:dyDescent="0.15">
      <c r="G3" s="182" t="s">
        <v>162</v>
      </c>
      <c r="H3" s="183"/>
    </row>
    <row r="4" spans="1:8" ht="24" customHeight="1" x14ac:dyDescent="0.15">
      <c r="G4" s="182" t="s">
        <v>87</v>
      </c>
      <c r="H4" s="183"/>
    </row>
    <row r="5" spans="1:8" ht="24" customHeight="1" x14ac:dyDescent="0.15">
      <c r="A5" s="42"/>
    </row>
    <row r="6" spans="1:8" ht="24" customHeight="1" x14ac:dyDescent="0.15">
      <c r="A6" s="184" t="s">
        <v>37</v>
      </c>
      <c r="B6" s="185"/>
      <c r="C6" s="59"/>
    </row>
    <row r="7" spans="1:8" ht="17.25" customHeight="1" x14ac:dyDescent="0.15">
      <c r="A7" s="2"/>
    </row>
    <row r="8" spans="1:8" ht="24" customHeight="1" x14ac:dyDescent="0.15">
      <c r="A8" s="58" t="s">
        <v>95</v>
      </c>
      <c r="B8" s="176">
        <f>+G23</f>
        <v>27788933.215999998</v>
      </c>
      <c r="C8" s="176"/>
      <c r="D8" s="3" t="s">
        <v>97</v>
      </c>
      <c r="G8" s="165" t="s">
        <v>85</v>
      </c>
      <c r="H8" s="166"/>
    </row>
    <row r="9" spans="1:8" ht="24" customHeight="1" x14ac:dyDescent="0.15">
      <c r="G9" s="165" t="s">
        <v>86</v>
      </c>
      <c r="H9" s="166"/>
    </row>
    <row r="10" spans="1:8" ht="24" customHeight="1" x14ac:dyDescent="0.15">
      <c r="G10" s="165" t="s">
        <v>88</v>
      </c>
      <c r="H10" s="166"/>
    </row>
    <row r="11" spans="1:8" ht="24" customHeight="1" thickBot="1" x14ac:dyDescent="0.2">
      <c r="A11" s="56" t="s">
        <v>90</v>
      </c>
      <c r="B11" s="178" t="s">
        <v>93</v>
      </c>
      <c r="C11" s="178"/>
      <c r="D11" s="166"/>
      <c r="G11" s="165" t="s">
        <v>89</v>
      </c>
      <c r="H11" s="166"/>
    </row>
    <row r="12" spans="1:8" ht="24" customHeight="1" thickBot="1" x14ac:dyDescent="0.2">
      <c r="A12" s="56" t="s">
        <v>91</v>
      </c>
      <c r="B12" s="177">
        <v>45768</v>
      </c>
      <c r="C12" s="177"/>
      <c r="H12" s="55" t="s">
        <v>38</v>
      </c>
    </row>
    <row r="13" spans="1:8" ht="24" customHeight="1" x14ac:dyDescent="0.15">
      <c r="A13" s="57"/>
      <c r="B13" s="177">
        <v>45829</v>
      </c>
      <c r="C13" s="177"/>
      <c r="H13" s="12"/>
    </row>
    <row r="14" spans="1:8" ht="24" customHeight="1" x14ac:dyDescent="0.15">
      <c r="A14" s="56" t="s">
        <v>92</v>
      </c>
      <c r="B14" s="4" t="s">
        <v>94</v>
      </c>
      <c r="C14" s="4"/>
      <c r="H14" s="54"/>
    </row>
    <row r="15" spans="1:8" ht="24" customHeight="1" thickBot="1" x14ac:dyDescent="0.2">
      <c r="A15" s="68" t="s">
        <v>39</v>
      </c>
      <c r="B15" s="4"/>
      <c r="C15" s="4"/>
      <c r="H15" s="13"/>
    </row>
    <row r="16" spans="1:8" ht="24" customHeight="1" x14ac:dyDescent="0.15">
      <c r="A16" s="50"/>
      <c r="B16" s="51"/>
      <c r="C16" s="51"/>
      <c r="D16" s="51"/>
      <c r="E16" s="51"/>
      <c r="F16" s="51"/>
      <c r="G16" s="51"/>
      <c r="H16" s="51"/>
    </row>
    <row r="17" spans="1:8" ht="24" customHeight="1" x14ac:dyDescent="0.15">
      <c r="A17" s="52"/>
      <c r="B17" s="53"/>
      <c r="C17" s="53"/>
      <c r="D17" s="53"/>
      <c r="E17" s="53"/>
      <c r="F17" s="53"/>
      <c r="G17" s="53"/>
      <c r="H17" s="53"/>
    </row>
    <row r="18" spans="1:8" ht="4.5" customHeight="1" thickBot="1" x14ac:dyDescent="0.2">
      <c r="A18" s="4"/>
    </row>
    <row r="19" spans="1:8" ht="24" customHeight="1" thickBot="1" x14ac:dyDescent="0.2">
      <c r="A19" s="55" t="s">
        <v>40</v>
      </c>
      <c r="B19" s="158" t="s">
        <v>41</v>
      </c>
      <c r="C19" s="168"/>
      <c r="D19" s="21" t="s">
        <v>42</v>
      </c>
      <c r="E19" s="21" t="s">
        <v>43</v>
      </c>
      <c r="F19" s="21" t="s">
        <v>44</v>
      </c>
      <c r="G19" s="21" t="s">
        <v>45</v>
      </c>
      <c r="H19" s="21" t="s">
        <v>46</v>
      </c>
    </row>
    <row r="20" spans="1:8" ht="24" customHeight="1" thickBot="1" x14ac:dyDescent="0.2">
      <c r="A20" s="44" t="s">
        <v>47</v>
      </c>
      <c r="B20" s="63"/>
      <c r="C20" s="45"/>
      <c r="D20" s="46">
        <v>1</v>
      </c>
      <c r="E20" s="14" t="s">
        <v>48</v>
      </c>
      <c r="F20" s="45"/>
      <c r="G20" s="47">
        <f>+G47</f>
        <v>26934600</v>
      </c>
      <c r="H20" s="45"/>
    </row>
    <row r="21" spans="1:8" ht="24" customHeight="1" thickBot="1" x14ac:dyDescent="0.2">
      <c r="A21" s="44" t="s">
        <v>49</v>
      </c>
      <c r="B21" s="63"/>
      <c r="C21" s="45"/>
      <c r="D21" s="46">
        <v>1</v>
      </c>
      <c r="E21" s="14" t="s">
        <v>48</v>
      </c>
      <c r="F21" s="45"/>
      <c r="G21" s="47">
        <f>+G59</f>
        <v>854333.21600000001</v>
      </c>
      <c r="H21" s="45"/>
    </row>
    <row r="22" spans="1:8" ht="24" customHeight="1" thickBot="1" x14ac:dyDescent="0.2">
      <c r="A22" s="171" t="s">
        <v>50</v>
      </c>
      <c r="B22" s="179"/>
      <c r="C22" s="48"/>
      <c r="D22" s="45"/>
      <c r="E22" s="45"/>
      <c r="F22" s="45"/>
      <c r="G22" s="31"/>
      <c r="H22" s="45"/>
    </row>
    <row r="23" spans="1:8" ht="24" customHeight="1" thickBot="1" x14ac:dyDescent="0.2">
      <c r="A23" s="15" t="s">
        <v>51</v>
      </c>
      <c r="B23" s="63"/>
      <c r="C23" s="45"/>
      <c r="D23" s="45"/>
      <c r="E23" s="45"/>
      <c r="F23" s="45"/>
      <c r="G23" s="47">
        <f>+G20+G21</f>
        <v>27788933.215999998</v>
      </c>
      <c r="H23" s="45"/>
    </row>
    <row r="24" spans="1:8" ht="24" customHeight="1" x14ac:dyDescent="0.15">
      <c r="A24" s="174" t="s">
        <v>52</v>
      </c>
      <c r="B24" s="175"/>
      <c r="C24" s="175"/>
      <c r="D24" s="175"/>
      <c r="E24" s="175"/>
      <c r="F24" s="175"/>
      <c r="G24" s="175"/>
      <c r="H24" s="175"/>
    </row>
    <row r="25" spans="1:8" ht="9" customHeight="1" thickBot="1" x14ac:dyDescent="0.2">
      <c r="A25" s="42"/>
    </row>
    <row r="26" spans="1:8" ht="21.95" customHeight="1" thickBot="1" x14ac:dyDescent="0.2">
      <c r="A26" s="55" t="s">
        <v>40</v>
      </c>
      <c r="B26" s="158" t="s">
        <v>41</v>
      </c>
      <c r="C26" s="168"/>
      <c r="D26" s="21" t="s">
        <v>42</v>
      </c>
      <c r="E26" s="21" t="s">
        <v>43</v>
      </c>
      <c r="F26" s="21" t="s">
        <v>44</v>
      </c>
      <c r="G26" s="21" t="s">
        <v>45</v>
      </c>
      <c r="H26" s="21" t="s">
        <v>46</v>
      </c>
    </row>
    <row r="27" spans="1:8" ht="21.95" customHeight="1" thickBot="1" x14ac:dyDescent="0.2">
      <c r="A27" s="44" t="s">
        <v>53</v>
      </c>
      <c r="B27" s="171" t="s">
        <v>54</v>
      </c>
      <c r="C27" s="172"/>
      <c r="D27" s="14">
        <v>300</v>
      </c>
      <c r="E27" s="14" t="s">
        <v>55</v>
      </c>
      <c r="F27" s="47">
        <v>14100</v>
      </c>
      <c r="G27" s="47">
        <f>+D27*F27</f>
        <v>4230000</v>
      </c>
      <c r="H27" s="45"/>
    </row>
    <row r="28" spans="1:8" ht="21.95" customHeight="1" thickBot="1" x14ac:dyDescent="0.2">
      <c r="A28" s="15" t="s">
        <v>56</v>
      </c>
      <c r="B28" s="171" t="s">
        <v>57</v>
      </c>
      <c r="C28" s="172"/>
      <c r="D28" s="14">
        <v>300</v>
      </c>
      <c r="E28" s="14" t="s">
        <v>55</v>
      </c>
      <c r="F28" s="47">
        <v>18200</v>
      </c>
      <c r="G28" s="47">
        <f t="shared" ref="G28:G41" si="0">+D28*F28</f>
        <v>5460000</v>
      </c>
      <c r="H28" s="45"/>
    </row>
    <row r="29" spans="1:8" ht="21.95" customHeight="1" thickBot="1" x14ac:dyDescent="0.2">
      <c r="A29" s="44" t="s">
        <v>58</v>
      </c>
      <c r="B29" s="171" t="s">
        <v>59</v>
      </c>
      <c r="C29" s="172"/>
      <c r="D29" s="14">
        <v>300</v>
      </c>
      <c r="E29" s="14" t="s">
        <v>55</v>
      </c>
      <c r="F29" s="62">
        <v>9800</v>
      </c>
      <c r="G29" s="47">
        <f t="shared" si="0"/>
        <v>2940000</v>
      </c>
      <c r="H29" s="45"/>
    </row>
    <row r="30" spans="1:8" ht="21.95" customHeight="1" thickBot="1" x14ac:dyDescent="0.2">
      <c r="A30" s="15" t="s">
        <v>56</v>
      </c>
      <c r="B30" s="171" t="s">
        <v>57</v>
      </c>
      <c r="C30" s="172"/>
      <c r="D30" s="14">
        <v>300</v>
      </c>
      <c r="E30" s="14" t="s">
        <v>55</v>
      </c>
      <c r="F30" s="47">
        <v>10500</v>
      </c>
      <c r="G30" s="47">
        <f t="shared" si="0"/>
        <v>3150000</v>
      </c>
      <c r="H30" s="45"/>
    </row>
    <row r="31" spans="1:8" ht="21.95" customHeight="1" thickBot="1" x14ac:dyDescent="0.2">
      <c r="A31" s="44" t="s">
        <v>60</v>
      </c>
      <c r="B31" s="171" t="s">
        <v>61</v>
      </c>
      <c r="C31" s="172"/>
      <c r="D31" s="14">
        <v>300</v>
      </c>
      <c r="E31" s="14" t="s">
        <v>55</v>
      </c>
      <c r="F31" s="47">
        <v>13800</v>
      </c>
      <c r="G31" s="47">
        <f t="shared" si="0"/>
        <v>4140000</v>
      </c>
      <c r="H31" s="45"/>
    </row>
    <row r="32" spans="1:8" ht="21.95" customHeight="1" thickBot="1" x14ac:dyDescent="0.2">
      <c r="A32" s="15" t="s">
        <v>56</v>
      </c>
      <c r="B32" s="171" t="s">
        <v>62</v>
      </c>
      <c r="C32" s="172"/>
      <c r="D32" s="14">
        <v>300</v>
      </c>
      <c r="E32" s="14" t="s">
        <v>55</v>
      </c>
      <c r="F32" s="62">
        <v>11000</v>
      </c>
      <c r="G32" s="47">
        <f t="shared" si="0"/>
        <v>3300000</v>
      </c>
      <c r="H32" s="45"/>
    </row>
    <row r="33" spans="1:8" ht="21.95" customHeight="1" thickBot="1" x14ac:dyDescent="0.2">
      <c r="A33" s="43"/>
      <c r="B33" s="63"/>
      <c r="C33" s="45"/>
      <c r="D33" s="16"/>
      <c r="E33" s="31"/>
      <c r="F33" s="31"/>
      <c r="G33" s="47"/>
      <c r="H33" s="45"/>
    </row>
    <row r="34" spans="1:8" ht="21.95" customHeight="1" thickBot="1" x14ac:dyDescent="0.2">
      <c r="A34" s="15" t="s">
        <v>63</v>
      </c>
      <c r="B34" s="63"/>
      <c r="C34" s="45"/>
      <c r="D34" s="16"/>
      <c r="E34" s="31"/>
      <c r="F34" s="31"/>
      <c r="G34" s="47">
        <f>+SUM(G27:G33)</f>
        <v>23220000</v>
      </c>
      <c r="H34" s="48" t="s">
        <v>64</v>
      </c>
    </row>
    <row r="35" spans="1:8" ht="21.95" customHeight="1" thickBot="1" x14ac:dyDescent="0.2">
      <c r="A35" s="43"/>
      <c r="B35" s="63"/>
      <c r="C35" s="45"/>
      <c r="D35" s="16"/>
      <c r="E35" s="31"/>
      <c r="F35" s="31"/>
      <c r="G35" s="47"/>
      <c r="H35" s="45"/>
    </row>
    <row r="36" spans="1:8" ht="21.95" customHeight="1" thickBot="1" x14ac:dyDescent="0.2">
      <c r="A36" s="44" t="s">
        <v>65</v>
      </c>
      <c r="B36" s="64" t="s">
        <v>66</v>
      </c>
      <c r="C36" s="48"/>
      <c r="D36" s="14">
        <v>100</v>
      </c>
      <c r="E36" s="14" t="s">
        <v>55</v>
      </c>
      <c r="F36" s="47">
        <v>7260</v>
      </c>
      <c r="G36" s="47">
        <f t="shared" si="0"/>
        <v>726000</v>
      </c>
      <c r="H36" s="45"/>
    </row>
    <row r="37" spans="1:8" ht="21.95" customHeight="1" thickBot="1" x14ac:dyDescent="0.2">
      <c r="A37" s="44" t="s">
        <v>67</v>
      </c>
      <c r="B37" s="64" t="s">
        <v>68</v>
      </c>
      <c r="C37" s="48"/>
      <c r="D37" s="14">
        <v>100</v>
      </c>
      <c r="E37" s="14" t="s">
        <v>55</v>
      </c>
      <c r="F37" s="47">
        <v>4300</v>
      </c>
      <c r="G37" s="47">
        <f t="shared" si="0"/>
        <v>430000</v>
      </c>
      <c r="H37" s="45"/>
    </row>
    <row r="38" spans="1:8" ht="21.95" customHeight="1" thickBot="1" x14ac:dyDescent="0.2">
      <c r="A38" s="43"/>
      <c r="B38" s="63"/>
      <c r="C38" s="45"/>
      <c r="D38" s="16"/>
      <c r="E38" s="31"/>
      <c r="F38" s="31"/>
      <c r="G38" s="47"/>
      <c r="H38" s="45"/>
    </row>
    <row r="39" spans="1:8" ht="21.95" customHeight="1" thickBot="1" x14ac:dyDescent="0.2">
      <c r="A39" s="15" t="s">
        <v>63</v>
      </c>
      <c r="B39" s="63"/>
      <c r="C39" s="45"/>
      <c r="D39" s="16"/>
      <c r="E39" s="31"/>
      <c r="F39" s="31"/>
      <c r="G39" s="47">
        <f>+SUM(G36:G38)</f>
        <v>1156000</v>
      </c>
      <c r="H39" s="48" t="s">
        <v>69</v>
      </c>
    </row>
    <row r="40" spans="1:8" ht="21.95" customHeight="1" thickBot="1" x14ac:dyDescent="0.2">
      <c r="A40" s="43"/>
      <c r="B40" s="63"/>
      <c r="C40" s="45"/>
      <c r="D40" s="16"/>
      <c r="E40" s="31"/>
      <c r="F40" s="31"/>
      <c r="G40" s="47"/>
      <c r="H40" s="45"/>
    </row>
    <row r="41" spans="1:8" ht="21.95" customHeight="1" thickBot="1" x14ac:dyDescent="0.2">
      <c r="A41" s="44" t="s">
        <v>70</v>
      </c>
      <c r="B41" s="171" t="s">
        <v>71</v>
      </c>
      <c r="C41" s="172"/>
      <c r="D41" s="14">
        <v>100</v>
      </c>
      <c r="E41" s="14" t="s">
        <v>72</v>
      </c>
      <c r="F41" s="47">
        <v>1100</v>
      </c>
      <c r="G41" s="47">
        <f t="shared" si="0"/>
        <v>110000</v>
      </c>
      <c r="H41" s="45"/>
    </row>
    <row r="42" spans="1:8" ht="21.95" customHeight="1" thickBot="1" x14ac:dyDescent="0.2">
      <c r="A42" s="43"/>
      <c r="B42" s="63"/>
      <c r="C42" s="45"/>
      <c r="D42" s="16"/>
      <c r="E42" s="31"/>
      <c r="F42" s="31"/>
      <c r="G42" s="47"/>
      <c r="H42" s="45"/>
    </row>
    <row r="43" spans="1:8" ht="21.95" customHeight="1" thickBot="1" x14ac:dyDescent="0.2">
      <c r="A43" s="15" t="s">
        <v>63</v>
      </c>
      <c r="B43" s="63"/>
      <c r="C43" s="45"/>
      <c r="D43" s="16"/>
      <c r="E43" s="31"/>
      <c r="F43" s="31"/>
      <c r="G43" s="47">
        <f>+G41</f>
        <v>110000</v>
      </c>
      <c r="H43" s="48" t="s">
        <v>73</v>
      </c>
    </row>
    <row r="44" spans="1:8" ht="21.95" customHeight="1" thickBot="1" x14ac:dyDescent="0.2">
      <c r="A44" s="43"/>
      <c r="B44" s="63"/>
      <c r="C44" s="45"/>
      <c r="D44" s="16"/>
      <c r="E44" s="31"/>
      <c r="F44" s="31"/>
      <c r="G44" s="47"/>
      <c r="H44" s="45"/>
    </row>
    <row r="45" spans="1:8" ht="21.95" customHeight="1" thickBot="1" x14ac:dyDescent="0.2">
      <c r="A45" s="15" t="s">
        <v>74</v>
      </c>
      <c r="B45" s="173" t="s">
        <v>75</v>
      </c>
      <c r="C45" s="172"/>
      <c r="D45" s="16"/>
      <c r="E45" s="31"/>
      <c r="F45" s="31"/>
      <c r="G45" s="47">
        <f>+G34+G39+G41</f>
        <v>24486000</v>
      </c>
      <c r="H45" s="45"/>
    </row>
    <row r="46" spans="1:8" ht="21.95" customHeight="1" thickBot="1" x14ac:dyDescent="0.2">
      <c r="A46" s="15" t="s">
        <v>76</v>
      </c>
      <c r="B46" s="65">
        <v>0.1</v>
      </c>
      <c r="C46" s="49"/>
      <c r="D46" s="16"/>
      <c r="E46" s="31"/>
      <c r="F46" s="31"/>
      <c r="G46" s="47">
        <f>+G45*B46</f>
        <v>2448600</v>
      </c>
      <c r="H46" s="45"/>
    </row>
    <row r="47" spans="1:8" ht="21.95" customHeight="1" thickBot="1" x14ac:dyDescent="0.2">
      <c r="A47" s="15" t="s">
        <v>77</v>
      </c>
      <c r="B47" s="63"/>
      <c r="C47" s="45"/>
      <c r="D47" s="16"/>
      <c r="E47" s="31"/>
      <c r="F47" s="31"/>
      <c r="G47" s="47">
        <f>+G45+G46</f>
        <v>26934600</v>
      </c>
      <c r="H47" s="45"/>
    </row>
    <row r="48" spans="1:8" ht="24" customHeight="1" x14ac:dyDescent="0.15">
      <c r="A48" s="174" t="s">
        <v>52</v>
      </c>
      <c r="B48" s="175"/>
      <c r="C48" s="175"/>
      <c r="D48" s="175"/>
      <c r="E48" s="175"/>
      <c r="F48" s="175"/>
      <c r="G48" s="175"/>
      <c r="H48" s="175"/>
    </row>
    <row r="49" spans="1:8" ht="8.25" customHeight="1" thickBot="1" x14ac:dyDescent="0.2">
      <c r="A49" s="60"/>
      <c r="B49" s="61"/>
      <c r="C49" s="61"/>
      <c r="D49" s="61"/>
      <c r="E49" s="61"/>
      <c r="F49" s="61"/>
      <c r="G49" s="61"/>
      <c r="H49" s="61"/>
    </row>
    <row r="50" spans="1:8" ht="21.95" customHeight="1" thickBot="1" x14ac:dyDescent="0.2">
      <c r="A50" s="55" t="s">
        <v>40</v>
      </c>
      <c r="B50" s="158" t="s">
        <v>41</v>
      </c>
      <c r="C50" s="168"/>
      <c r="D50" s="21" t="s">
        <v>42</v>
      </c>
      <c r="E50" s="21" t="s">
        <v>43</v>
      </c>
      <c r="F50" s="21" t="s">
        <v>44</v>
      </c>
      <c r="G50" s="21" t="s">
        <v>45</v>
      </c>
      <c r="H50" s="21" t="s">
        <v>46</v>
      </c>
    </row>
    <row r="51" spans="1:8" ht="21.95" customHeight="1" thickBot="1" x14ac:dyDescent="0.2">
      <c r="A51" s="44" t="s">
        <v>78</v>
      </c>
      <c r="B51" s="63"/>
      <c r="C51" s="45"/>
      <c r="D51" s="16"/>
      <c r="E51" s="31"/>
      <c r="F51" s="31"/>
      <c r="G51" s="31"/>
      <c r="H51" s="45"/>
    </row>
    <row r="52" spans="1:8" ht="21.95" customHeight="1" thickBot="1" x14ac:dyDescent="0.2">
      <c r="A52" s="44" t="s">
        <v>79</v>
      </c>
      <c r="B52" s="66" t="s">
        <v>98</v>
      </c>
      <c r="C52" s="67">
        <f>+法定福利費率!B5</f>
        <v>3.1210000000000002E-2</v>
      </c>
      <c r="D52" s="16"/>
      <c r="E52" s="31"/>
      <c r="F52" s="31"/>
      <c r="G52" s="47">
        <f>+G34*C52</f>
        <v>724696.20000000007</v>
      </c>
      <c r="H52" s="45"/>
    </row>
    <row r="53" spans="1:8" ht="21.95" customHeight="1" thickBot="1" x14ac:dyDescent="0.2">
      <c r="A53" s="44" t="s">
        <v>80</v>
      </c>
      <c r="B53" s="66" t="s">
        <v>99</v>
      </c>
      <c r="C53" s="67">
        <f>+法定福利費率!F5</f>
        <v>3.7159999999999999E-2</v>
      </c>
      <c r="D53" s="16"/>
      <c r="E53" s="31"/>
      <c r="F53" s="31"/>
      <c r="G53" s="47">
        <f>+G39*C53</f>
        <v>42956.959999999999</v>
      </c>
      <c r="H53" s="45"/>
    </row>
    <row r="54" spans="1:8" ht="21.95" customHeight="1" thickBot="1" x14ac:dyDescent="0.2">
      <c r="A54" s="44" t="s">
        <v>81</v>
      </c>
      <c r="B54" s="66" t="s">
        <v>100</v>
      </c>
      <c r="C54" s="67">
        <f>+法定福利費率!J5</f>
        <v>8.1939999999999999E-2</v>
      </c>
      <c r="D54" s="16"/>
      <c r="E54" s="31"/>
      <c r="F54" s="31"/>
      <c r="G54" s="47">
        <f>+G43*C54</f>
        <v>9013.4</v>
      </c>
      <c r="H54" s="45"/>
    </row>
    <row r="55" spans="1:8" ht="21.95" customHeight="1" thickBot="1" x14ac:dyDescent="0.2">
      <c r="A55" s="43"/>
      <c r="B55" s="63"/>
      <c r="C55" s="45"/>
      <c r="D55" s="16"/>
      <c r="E55" s="31"/>
      <c r="F55" s="31"/>
      <c r="G55" s="31"/>
      <c r="H55" s="45"/>
    </row>
    <row r="56" spans="1:8" ht="21.95" customHeight="1" thickBot="1" x14ac:dyDescent="0.2">
      <c r="A56" s="15" t="s">
        <v>82</v>
      </c>
      <c r="B56" s="63"/>
      <c r="C56" s="45"/>
      <c r="D56" s="16"/>
      <c r="E56" s="31"/>
      <c r="F56" s="31"/>
      <c r="G56" s="47">
        <f>+G52+G53+G54</f>
        <v>776666.56</v>
      </c>
      <c r="H56" s="45"/>
    </row>
    <row r="57" spans="1:8" ht="21.95" customHeight="1" thickBot="1" x14ac:dyDescent="0.2">
      <c r="A57" s="15" t="s">
        <v>83</v>
      </c>
      <c r="B57" s="65">
        <v>0.1</v>
      </c>
      <c r="C57" s="49"/>
      <c r="D57" s="16"/>
      <c r="E57" s="31"/>
      <c r="F57" s="31"/>
      <c r="G57" s="47">
        <f>+G56*B57</f>
        <v>77666.656000000003</v>
      </c>
      <c r="H57" s="45"/>
    </row>
    <row r="58" spans="1:8" ht="21.95" customHeight="1" thickBot="1" x14ac:dyDescent="0.2">
      <c r="A58" s="15"/>
      <c r="B58" s="65"/>
      <c r="C58" s="49"/>
      <c r="D58" s="16"/>
      <c r="E58" s="31"/>
      <c r="F58" s="31"/>
      <c r="G58" s="47"/>
      <c r="H58" s="45"/>
    </row>
    <row r="59" spans="1:8" ht="21.95" customHeight="1" thickBot="1" x14ac:dyDescent="0.2">
      <c r="A59" s="15" t="s">
        <v>77</v>
      </c>
      <c r="B59" s="63"/>
      <c r="C59" s="45"/>
      <c r="D59" s="16"/>
      <c r="E59" s="31"/>
      <c r="F59" s="31"/>
      <c r="G59" s="47">
        <f>+G56+G57</f>
        <v>854333.21600000001</v>
      </c>
      <c r="H59" s="45"/>
    </row>
    <row r="60" spans="1:8" ht="21.95" customHeight="1" thickBot="1" x14ac:dyDescent="0.2">
      <c r="A60" s="43"/>
      <c r="B60" s="63"/>
      <c r="C60" s="45"/>
      <c r="D60" s="16"/>
      <c r="E60" s="31"/>
      <c r="F60" s="31"/>
      <c r="G60" s="31"/>
      <c r="H60" s="45"/>
    </row>
    <row r="61" spans="1:8" ht="21.95" customHeight="1" thickBot="1" x14ac:dyDescent="0.2">
      <c r="A61" s="15" t="s">
        <v>51</v>
      </c>
      <c r="B61" s="171" t="s">
        <v>84</v>
      </c>
      <c r="C61" s="172"/>
      <c r="D61" s="16"/>
      <c r="E61" s="31"/>
      <c r="F61" s="31"/>
      <c r="G61" s="47">
        <f>+G47+G59</f>
        <v>27788933.215999998</v>
      </c>
      <c r="H61" s="45"/>
    </row>
    <row r="62" spans="1:8" ht="21.95" customHeight="1" thickBot="1" x14ac:dyDescent="0.2">
      <c r="A62" s="43"/>
      <c r="B62" s="63"/>
      <c r="C62" s="45"/>
      <c r="D62" s="16"/>
      <c r="E62" s="31"/>
      <c r="F62" s="31"/>
      <c r="G62" s="31"/>
      <c r="H62" s="45"/>
    </row>
    <row r="63" spans="1:8" ht="21.95" customHeight="1" thickBot="1" x14ac:dyDescent="0.2">
      <c r="A63" s="43"/>
      <c r="B63" s="63"/>
      <c r="C63" s="45"/>
      <c r="D63" s="16"/>
      <c r="E63" s="31"/>
      <c r="F63" s="31"/>
      <c r="G63" s="31"/>
      <c r="H63" s="45"/>
    </row>
    <row r="64" spans="1:8" ht="21.95" customHeight="1" thickBot="1" x14ac:dyDescent="0.2">
      <c r="A64" s="43"/>
      <c r="B64" s="63"/>
      <c r="C64" s="45"/>
      <c r="D64" s="16"/>
      <c r="E64" s="31"/>
      <c r="F64" s="31"/>
      <c r="G64" s="31"/>
      <c r="H64" s="45"/>
    </row>
    <row r="65" spans="1:8" ht="21.95" customHeight="1" thickBot="1" x14ac:dyDescent="0.2">
      <c r="A65" s="43"/>
      <c r="B65" s="63"/>
      <c r="C65" s="45"/>
      <c r="D65" s="16"/>
      <c r="E65" s="31"/>
      <c r="F65" s="31"/>
      <c r="G65" s="31"/>
      <c r="H65" s="45"/>
    </row>
    <row r="66" spans="1:8" ht="21.95" customHeight="1" thickBot="1" x14ac:dyDescent="0.2">
      <c r="A66" s="43"/>
      <c r="B66" s="63"/>
      <c r="C66" s="45"/>
      <c r="D66" s="16"/>
      <c r="E66" s="31"/>
      <c r="F66" s="31"/>
      <c r="G66" s="31"/>
      <c r="H66" s="45"/>
    </row>
    <row r="67" spans="1:8" ht="21.95" customHeight="1" thickBot="1" x14ac:dyDescent="0.2">
      <c r="A67" s="43"/>
      <c r="B67" s="63"/>
      <c r="C67" s="45"/>
      <c r="D67" s="16"/>
      <c r="E67" s="31"/>
      <c r="F67" s="31"/>
      <c r="G67" s="31"/>
      <c r="H67" s="45"/>
    </row>
    <row r="68" spans="1:8" ht="21.95" customHeight="1" thickBot="1" x14ac:dyDescent="0.2">
      <c r="A68" s="43"/>
      <c r="B68" s="63"/>
      <c r="C68" s="45"/>
      <c r="D68" s="16"/>
      <c r="E68" s="31"/>
      <c r="F68" s="31"/>
      <c r="G68" s="31"/>
      <c r="H68" s="45"/>
    </row>
    <row r="69" spans="1:8" ht="21.95" customHeight="1" thickBot="1" x14ac:dyDescent="0.2">
      <c r="A69" s="43"/>
      <c r="B69" s="63"/>
      <c r="C69" s="45"/>
      <c r="D69" s="16"/>
      <c r="E69" s="31"/>
      <c r="F69" s="31"/>
      <c r="G69" s="31"/>
      <c r="H69" s="45"/>
    </row>
    <row r="70" spans="1:8" ht="21.95" customHeight="1" thickBot="1" x14ac:dyDescent="0.2">
      <c r="A70" s="43"/>
      <c r="B70" s="63"/>
      <c r="C70" s="45"/>
      <c r="D70" s="16"/>
      <c r="E70" s="31"/>
      <c r="F70" s="31"/>
      <c r="G70" s="31"/>
      <c r="H70" s="45"/>
    </row>
    <row r="71" spans="1:8" ht="21.95" customHeight="1" thickBot="1" x14ac:dyDescent="0.2">
      <c r="A71" s="43"/>
      <c r="B71" s="63"/>
      <c r="C71" s="45"/>
      <c r="D71" s="16"/>
      <c r="E71" s="31"/>
      <c r="F71" s="31"/>
      <c r="G71" s="31"/>
      <c r="H71" s="45"/>
    </row>
  </sheetData>
  <mergeCells count="27">
    <mergeCell ref="B11:D11"/>
    <mergeCell ref="A22:B22"/>
    <mergeCell ref="A2:H2"/>
    <mergeCell ref="G3:H3"/>
    <mergeCell ref="G4:H4"/>
    <mergeCell ref="A6:B6"/>
    <mergeCell ref="B61:C61"/>
    <mergeCell ref="A24:H24"/>
    <mergeCell ref="A48:H48"/>
    <mergeCell ref="B8:C8"/>
    <mergeCell ref="B12:C12"/>
    <mergeCell ref="B19:C19"/>
    <mergeCell ref="B26:C26"/>
    <mergeCell ref="B27:C27"/>
    <mergeCell ref="B28:C28"/>
    <mergeCell ref="B29:C29"/>
    <mergeCell ref="B30:C30"/>
    <mergeCell ref="B13:C13"/>
    <mergeCell ref="G8:H8"/>
    <mergeCell ref="G9:H9"/>
    <mergeCell ref="G10:H10"/>
    <mergeCell ref="G11:H11"/>
    <mergeCell ref="B31:C31"/>
    <mergeCell ref="B32:C32"/>
    <mergeCell ref="B41:C41"/>
    <mergeCell ref="B45:C45"/>
    <mergeCell ref="B50:C50"/>
  </mergeCells>
  <phoneticPr fontId="5"/>
  <pageMargins left="0.70866141732283472" right="0.70866141732283472" top="0.74803149606299213" bottom="0.74803149606299213" header="0.31496062992125984" footer="0.31496062992125984"/>
  <pageSetup paperSize="9" orientation="landscape"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63"/>
  <sheetViews>
    <sheetView view="pageBreakPreview" topLeftCell="A13" zoomScale="93" zoomScaleNormal="100" zoomScaleSheetLayoutView="93" workbookViewId="0">
      <selection activeCell="M8" sqref="M8"/>
    </sheetView>
  </sheetViews>
  <sheetFormatPr defaultRowHeight="13.5" x14ac:dyDescent="0.15"/>
  <cols>
    <col min="2" max="2" width="11.5" customWidth="1"/>
    <col min="4" max="4" width="2.25" customWidth="1"/>
    <col min="6" max="6" width="2.625" customWidth="1"/>
    <col min="7" max="7" width="9.875" bestFit="1" customWidth="1"/>
    <col min="8" max="8" width="2.5" customWidth="1"/>
    <col min="10" max="10" width="9.875" bestFit="1" customWidth="1"/>
    <col min="13" max="13" width="9.875" bestFit="1" customWidth="1"/>
  </cols>
  <sheetData>
    <row r="1" spans="1:14" ht="14.25" thickBot="1" x14ac:dyDescent="0.2">
      <c r="A1" s="124"/>
      <c r="B1" s="125"/>
      <c r="C1" s="126" t="s">
        <v>122</v>
      </c>
      <c r="D1" s="127"/>
      <c r="E1" s="127" t="s">
        <v>123</v>
      </c>
      <c r="F1" s="127"/>
      <c r="G1" s="127" t="s">
        <v>124</v>
      </c>
      <c r="H1" s="127"/>
      <c r="I1" s="127" t="s">
        <v>125</v>
      </c>
      <c r="J1" s="128" t="s">
        <v>145</v>
      </c>
    </row>
    <row r="2" spans="1:14" x14ac:dyDescent="0.15">
      <c r="A2" s="190" t="s">
        <v>120</v>
      </c>
      <c r="B2" s="121" t="s">
        <v>126</v>
      </c>
      <c r="C2" s="122">
        <f>+法定福利費率!B23</f>
        <v>27800</v>
      </c>
      <c r="D2" s="81"/>
      <c r="E2" s="81">
        <f>+法定福利費率!B24</f>
        <v>28000</v>
      </c>
      <c r="F2" s="81"/>
      <c r="G2" s="81">
        <f>+法定福利費率!B25</f>
        <v>29200</v>
      </c>
      <c r="H2" s="81"/>
      <c r="I2" s="81">
        <f>+法定福利費率!B26</f>
        <v>27500</v>
      </c>
      <c r="J2" s="123">
        <f>+法定福利費率!B27</f>
        <v>36100</v>
      </c>
    </row>
    <row r="3" spans="1:14" x14ac:dyDescent="0.15">
      <c r="A3" s="191"/>
      <c r="B3" s="116" t="s">
        <v>127</v>
      </c>
      <c r="C3" s="88">
        <f>+法定福利費率!D23</f>
        <v>22900</v>
      </c>
      <c r="D3" s="74"/>
      <c r="E3" s="74">
        <f>+法定福利費率!D24</f>
        <v>24400</v>
      </c>
      <c r="F3" s="74"/>
      <c r="G3" s="74">
        <f>+法定福利費率!D25</f>
        <v>25300</v>
      </c>
      <c r="H3" s="74"/>
      <c r="I3" s="74">
        <f>+法定福利費率!D26</f>
        <v>21300</v>
      </c>
      <c r="J3" s="103">
        <f>+法定福利費率!D27</f>
        <v>26800</v>
      </c>
    </row>
    <row r="4" spans="1:14" x14ac:dyDescent="0.15">
      <c r="A4" s="129" t="s">
        <v>121</v>
      </c>
      <c r="B4" s="130"/>
      <c r="C4" s="131">
        <f>+法定福利費率!J11/100</f>
        <v>0.15834000000000001</v>
      </c>
      <c r="D4" s="132"/>
      <c r="E4" s="132">
        <f>+法定福利費率!J12/100</f>
        <v>0.15884000000000001</v>
      </c>
      <c r="F4" s="132"/>
      <c r="G4" s="132">
        <f>+法定福利費率!J13/100</f>
        <v>0.15998999999999999</v>
      </c>
      <c r="H4" s="132"/>
      <c r="I4" s="132">
        <f>+法定福利費率!J14/100</f>
        <v>0.16028999999999999</v>
      </c>
      <c r="J4" s="133">
        <f>+法定福利費率!J15/100</f>
        <v>0.16014</v>
      </c>
    </row>
    <row r="5" spans="1:14" ht="14.25" thickBot="1" x14ac:dyDescent="0.2">
      <c r="A5" s="196" t="s">
        <v>144</v>
      </c>
      <c r="B5" s="197"/>
      <c r="C5" s="137">
        <f>+C2/J2</f>
        <v>0.77008310249307477</v>
      </c>
      <c r="D5" s="105"/>
      <c r="E5" s="138">
        <f>+E2/J2</f>
        <v>0.77562326869806097</v>
      </c>
      <c r="F5" s="105"/>
      <c r="G5" s="138">
        <f>+G2/J2</f>
        <v>0.80886426592797789</v>
      </c>
      <c r="H5" s="105"/>
      <c r="I5" s="138">
        <f>+I2/J2</f>
        <v>0.76177285318559562</v>
      </c>
      <c r="J5" s="139">
        <v>1</v>
      </c>
    </row>
    <row r="6" spans="1:14" x14ac:dyDescent="0.15">
      <c r="A6" s="194" t="s">
        <v>142</v>
      </c>
      <c r="B6" s="195"/>
      <c r="C6" s="102" t="s">
        <v>165</v>
      </c>
      <c r="D6" s="115"/>
      <c r="E6" s="134" t="s">
        <v>137</v>
      </c>
      <c r="F6" s="101"/>
      <c r="G6" s="135" t="s">
        <v>138</v>
      </c>
      <c r="H6" s="101"/>
      <c r="I6" s="135" t="s">
        <v>139</v>
      </c>
      <c r="J6" s="136" t="s">
        <v>167</v>
      </c>
      <c r="K6" s="143" t="s">
        <v>168</v>
      </c>
    </row>
    <row r="7" spans="1:14" x14ac:dyDescent="0.15">
      <c r="A7" s="107"/>
      <c r="B7" s="118" t="s">
        <v>140</v>
      </c>
      <c r="C7" s="142" t="s">
        <v>166</v>
      </c>
      <c r="D7" s="119"/>
      <c r="E7" s="113">
        <v>3064</v>
      </c>
      <c r="F7" s="88"/>
      <c r="G7" s="87">
        <v>2445</v>
      </c>
      <c r="H7" s="88"/>
      <c r="I7" s="89">
        <v>2122</v>
      </c>
      <c r="J7" s="108"/>
      <c r="K7" s="144" t="s">
        <v>171</v>
      </c>
    </row>
    <row r="8" spans="1:14" x14ac:dyDescent="0.15">
      <c r="A8" s="107"/>
      <c r="B8" s="118" t="s">
        <v>141</v>
      </c>
      <c r="C8" s="142" t="s">
        <v>166</v>
      </c>
      <c r="D8" s="119"/>
      <c r="E8" s="113">
        <v>3124</v>
      </c>
      <c r="F8" s="88"/>
      <c r="G8" s="87">
        <v>3123</v>
      </c>
      <c r="H8" s="88"/>
      <c r="I8" s="87">
        <v>2142</v>
      </c>
      <c r="J8" s="109">
        <v>1204.7</v>
      </c>
      <c r="K8" s="144" t="s">
        <v>169</v>
      </c>
    </row>
    <row r="9" spans="1:14" x14ac:dyDescent="0.15">
      <c r="A9" s="107" t="s">
        <v>143</v>
      </c>
      <c r="B9" s="119"/>
      <c r="C9" s="107"/>
      <c r="D9" s="119"/>
      <c r="E9" s="92"/>
      <c r="F9" s="76"/>
      <c r="G9" s="75"/>
      <c r="H9" s="76"/>
      <c r="I9" s="75"/>
      <c r="J9" s="106"/>
      <c r="K9" s="145">
        <v>7148</v>
      </c>
    </row>
    <row r="10" spans="1:14" x14ac:dyDescent="0.15">
      <c r="A10" s="107"/>
      <c r="B10" s="118" t="s">
        <v>140</v>
      </c>
      <c r="C10" s="140">
        <v>13905</v>
      </c>
      <c r="D10" s="119"/>
      <c r="E10" s="113">
        <v>12291</v>
      </c>
      <c r="F10" s="88"/>
      <c r="G10" s="87">
        <v>11170</v>
      </c>
      <c r="H10" s="88"/>
      <c r="I10" s="89">
        <v>7247</v>
      </c>
      <c r="J10" s="108"/>
      <c r="K10" s="144" t="s">
        <v>170</v>
      </c>
    </row>
    <row r="11" spans="1:14" ht="14.25" thickBot="1" x14ac:dyDescent="0.2">
      <c r="A11" s="104"/>
      <c r="B11" s="120" t="s">
        <v>141</v>
      </c>
      <c r="C11" s="141">
        <v>16172</v>
      </c>
      <c r="D11" s="117"/>
      <c r="E11" s="114">
        <v>9112</v>
      </c>
      <c r="F11" s="111"/>
      <c r="G11" s="110">
        <v>10493</v>
      </c>
      <c r="H11" s="111"/>
      <c r="I11" s="110">
        <v>7247</v>
      </c>
      <c r="J11" s="112">
        <v>3587</v>
      </c>
      <c r="K11" s="146">
        <v>3589</v>
      </c>
    </row>
    <row r="13" spans="1:14" x14ac:dyDescent="0.15">
      <c r="A13" t="s">
        <v>106</v>
      </c>
    </row>
    <row r="15" spans="1:14" ht="40.5" x14ac:dyDescent="0.15">
      <c r="A15" s="72" t="s">
        <v>113</v>
      </c>
      <c r="B15" s="73" t="s">
        <v>131</v>
      </c>
      <c r="C15" s="75" t="s">
        <v>117</v>
      </c>
      <c r="D15" s="76"/>
      <c r="E15" s="83" t="s">
        <v>118</v>
      </c>
      <c r="F15" s="76"/>
      <c r="G15" s="82" t="s">
        <v>119</v>
      </c>
      <c r="H15" s="76"/>
      <c r="I15" s="73" t="s">
        <v>132</v>
      </c>
      <c r="J15" s="85" t="s">
        <v>128</v>
      </c>
      <c r="K15" s="85" t="s">
        <v>129</v>
      </c>
      <c r="L15" s="85" t="s">
        <v>130</v>
      </c>
      <c r="M15" s="85" t="s">
        <v>133</v>
      </c>
      <c r="N15" s="85" t="s">
        <v>134</v>
      </c>
    </row>
    <row r="16" spans="1:14" x14ac:dyDescent="0.15">
      <c r="A16" s="84" t="s">
        <v>107</v>
      </c>
      <c r="B16" s="72" t="s">
        <v>111</v>
      </c>
      <c r="C16" s="91">
        <f>+C2</f>
        <v>27800</v>
      </c>
      <c r="D16" s="92" t="s">
        <v>115</v>
      </c>
      <c r="E16" s="75">
        <f>+C4</f>
        <v>0.15834000000000001</v>
      </c>
      <c r="F16" s="76" t="s">
        <v>115</v>
      </c>
      <c r="G16" s="92">
        <v>8.1000000000000003E-2</v>
      </c>
      <c r="H16" s="92" t="s">
        <v>116</v>
      </c>
      <c r="I16" s="72">
        <f>+C16*E16*G16</f>
        <v>356.55001199999998</v>
      </c>
      <c r="J16" s="84"/>
      <c r="K16" s="84"/>
      <c r="L16" s="84"/>
      <c r="M16" s="79"/>
      <c r="N16" s="79"/>
    </row>
    <row r="17" spans="1:14" x14ac:dyDescent="0.15">
      <c r="A17" s="80"/>
      <c r="B17" s="72" t="s">
        <v>112</v>
      </c>
      <c r="C17" s="91">
        <f>+C3</f>
        <v>22900</v>
      </c>
      <c r="D17" s="92" t="s">
        <v>115</v>
      </c>
      <c r="E17" s="75">
        <f>+C4</f>
        <v>0.15834000000000001</v>
      </c>
      <c r="F17" s="76" t="s">
        <v>115</v>
      </c>
      <c r="G17" s="92">
        <v>2.5999999999999999E-2</v>
      </c>
      <c r="H17" s="92" t="s">
        <v>116</v>
      </c>
      <c r="I17" s="72">
        <f>+C17*E17*G17</f>
        <v>94.275636000000006</v>
      </c>
      <c r="J17" s="80">
        <f>+I16+I17</f>
        <v>450.825648</v>
      </c>
      <c r="K17" s="81">
        <f>+$C$10</f>
        <v>13905</v>
      </c>
      <c r="L17" s="80">
        <f>+J17/K17*100</f>
        <v>3.2421837324703344</v>
      </c>
      <c r="M17" s="86">
        <v>0.84099999999999997</v>
      </c>
      <c r="N17" s="80">
        <f>+L17*M17</f>
        <v>2.726676519007551</v>
      </c>
    </row>
    <row r="18" spans="1:14" x14ac:dyDescent="0.15">
      <c r="A18" s="79" t="s">
        <v>108</v>
      </c>
      <c r="B18" s="72" t="s">
        <v>111</v>
      </c>
      <c r="C18" s="91">
        <f>+E2</f>
        <v>28000</v>
      </c>
      <c r="D18" s="92" t="s">
        <v>115</v>
      </c>
      <c r="E18" s="75">
        <f>+E4</f>
        <v>0.15884000000000001</v>
      </c>
      <c r="F18" s="76" t="s">
        <v>115</v>
      </c>
      <c r="G18" s="92">
        <v>8.1000000000000003E-2</v>
      </c>
      <c r="H18" s="92" t="s">
        <v>116</v>
      </c>
      <c r="I18" s="72">
        <f t="shared" ref="I18:I23" si="0">+C18*E18*G18</f>
        <v>360.24912000000006</v>
      </c>
      <c r="J18" s="79"/>
      <c r="K18" s="79"/>
      <c r="L18" s="79"/>
      <c r="M18" s="79"/>
      <c r="N18" s="79"/>
    </row>
    <row r="19" spans="1:14" x14ac:dyDescent="0.15">
      <c r="A19" s="80"/>
      <c r="B19" s="72" t="s">
        <v>112</v>
      </c>
      <c r="C19" s="91">
        <f>+E3</f>
        <v>24400</v>
      </c>
      <c r="D19" s="92" t="s">
        <v>115</v>
      </c>
      <c r="E19" s="75">
        <f>+E4</f>
        <v>0.15884000000000001</v>
      </c>
      <c r="F19" s="76" t="s">
        <v>115</v>
      </c>
      <c r="G19" s="92">
        <v>2.5999999999999999E-2</v>
      </c>
      <c r="H19" s="92" t="s">
        <v>116</v>
      </c>
      <c r="I19" s="72">
        <f t="shared" si="0"/>
        <v>100.768096</v>
      </c>
      <c r="J19" s="80">
        <f>+I18+I19</f>
        <v>461.01721600000008</v>
      </c>
      <c r="K19" s="81">
        <f>+$C$10</f>
        <v>13905</v>
      </c>
      <c r="L19" s="80">
        <f>+J19/K19*100</f>
        <v>3.3154780007191667</v>
      </c>
      <c r="M19" s="86">
        <v>0.84099999999999997</v>
      </c>
      <c r="N19" s="80">
        <f>+L19*M19</f>
        <v>2.7883169986048189</v>
      </c>
    </row>
    <row r="20" spans="1:14" x14ac:dyDescent="0.15">
      <c r="A20" s="79" t="s">
        <v>109</v>
      </c>
      <c r="B20" s="72" t="s">
        <v>111</v>
      </c>
      <c r="C20" s="91">
        <f>+G2</f>
        <v>29200</v>
      </c>
      <c r="D20" s="92" t="s">
        <v>115</v>
      </c>
      <c r="E20" s="75">
        <f>+G4</f>
        <v>0.15998999999999999</v>
      </c>
      <c r="F20" s="76" t="s">
        <v>115</v>
      </c>
      <c r="G20" s="92">
        <v>8.1000000000000003E-2</v>
      </c>
      <c r="H20" s="92" t="s">
        <v>116</v>
      </c>
      <c r="I20" s="72">
        <f t="shared" si="0"/>
        <v>378.40834799999999</v>
      </c>
      <c r="J20" s="79"/>
      <c r="K20" s="79"/>
      <c r="L20" s="79"/>
      <c r="M20" s="79"/>
      <c r="N20" s="79"/>
    </row>
    <row r="21" spans="1:14" x14ac:dyDescent="0.15">
      <c r="A21" s="80"/>
      <c r="B21" s="72" t="s">
        <v>112</v>
      </c>
      <c r="C21" s="91">
        <f>+G3</f>
        <v>25300</v>
      </c>
      <c r="D21" s="92" t="s">
        <v>115</v>
      </c>
      <c r="E21" s="75">
        <f>+G4</f>
        <v>0.15998999999999999</v>
      </c>
      <c r="F21" s="76" t="s">
        <v>115</v>
      </c>
      <c r="G21" s="92">
        <v>2.5999999999999999E-2</v>
      </c>
      <c r="H21" s="92" t="s">
        <v>116</v>
      </c>
      <c r="I21" s="72">
        <f t="shared" si="0"/>
        <v>105.24142199999999</v>
      </c>
      <c r="J21" s="80">
        <f>+I20+I21</f>
        <v>483.64976999999999</v>
      </c>
      <c r="K21" s="81">
        <f>+$C$10</f>
        <v>13905</v>
      </c>
      <c r="L21" s="80">
        <f>+J21/K21*100</f>
        <v>3.4782435814455233</v>
      </c>
      <c r="M21" s="86">
        <v>0.84099999999999997</v>
      </c>
      <c r="N21" s="80">
        <f>+L21*M21</f>
        <v>2.9252028519956847</v>
      </c>
    </row>
    <row r="22" spans="1:14" x14ac:dyDescent="0.15">
      <c r="A22" s="79" t="s">
        <v>110</v>
      </c>
      <c r="B22" s="72" t="s">
        <v>111</v>
      </c>
      <c r="C22" s="91">
        <f>+I2</f>
        <v>27500</v>
      </c>
      <c r="D22" s="92" t="s">
        <v>115</v>
      </c>
      <c r="E22" s="75">
        <f>+I4</f>
        <v>0.16028999999999999</v>
      </c>
      <c r="F22" s="76" t="s">
        <v>115</v>
      </c>
      <c r="G22" s="92">
        <v>8.1000000000000003E-2</v>
      </c>
      <c r="H22" s="92" t="s">
        <v>116</v>
      </c>
      <c r="I22" s="72">
        <f t="shared" si="0"/>
        <v>357.04597499999994</v>
      </c>
      <c r="J22" s="79"/>
      <c r="K22" s="79"/>
      <c r="L22" s="79"/>
      <c r="M22" s="79"/>
      <c r="N22" s="79"/>
    </row>
    <row r="23" spans="1:14" x14ac:dyDescent="0.15">
      <c r="A23" s="80"/>
      <c r="B23" s="72" t="s">
        <v>112</v>
      </c>
      <c r="C23" s="91">
        <f>+I3</f>
        <v>21300</v>
      </c>
      <c r="D23" s="92" t="s">
        <v>115</v>
      </c>
      <c r="E23" s="75">
        <f>+I4</f>
        <v>0.16028999999999999</v>
      </c>
      <c r="F23" s="76" t="s">
        <v>115</v>
      </c>
      <c r="G23" s="92">
        <v>2.5999999999999999E-2</v>
      </c>
      <c r="H23" s="92" t="s">
        <v>116</v>
      </c>
      <c r="I23" s="72">
        <f t="shared" si="0"/>
        <v>88.768601999999987</v>
      </c>
      <c r="J23" s="80">
        <f>+I22+I23</f>
        <v>445.81457699999993</v>
      </c>
      <c r="K23" s="81">
        <f>+$C$10</f>
        <v>13905</v>
      </c>
      <c r="L23" s="80">
        <f>+J23/K23*100</f>
        <v>3.206145825242718</v>
      </c>
      <c r="M23" s="86">
        <v>0.84099999999999997</v>
      </c>
      <c r="N23" s="80">
        <f>+L23*M23</f>
        <v>2.6963686390291257</v>
      </c>
    </row>
    <row r="24" spans="1:14" x14ac:dyDescent="0.15">
      <c r="C24" s="77"/>
      <c r="K24" s="71"/>
    </row>
    <row r="25" spans="1:14" x14ac:dyDescent="0.15">
      <c r="A25" t="s">
        <v>114</v>
      </c>
    </row>
    <row r="26" spans="1:14" x14ac:dyDescent="0.15">
      <c r="A26" s="79" t="s">
        <v>107</v>
      </c>
      <c r="B26" s="72" t="s">
        <v>111</v>
      </c>
      <c r="C26" s="91">
        <f t="shared" ref="C26:C33" si="1">+C16</f>
        <v>27800</v>
      </c>
      <c r="D26" s="76" t="s">
        <v>115</v>
      </c>
      <c r="E26" s="75">
        <f t="shared" ref="E26:E33" si="2">+E16</f>
        <v>0.15834000000000001</v>
      </c>
      <c r="F26" s="76" t="s">
        <v>115</v>
      </c>
      <c r="G26" s="75">
        <v>0.13</v>
      </c>
      <c r="H26" s="76" t="s">
        <v>116</v>
      </c>
      <c r="I26" s="72">
        <f>+C26*E26*G26</f>
        <v>572.24076000000002</v>
      </c>
      <c r="J26" s="79"/>
      <c r="K26" s="79"/>
      <c r="L26" s="79"/>
      <c r="M26" s="79"/>
      <c r="N26" s="79"/>
    </row>
    <row r="27" spans="1:14" x14ac:dyDescent="0.15">
      <c r="A27" s="80"/>
      <c r="B27" s="72" t="s">
        <v>112</v>
      </c>
      <c r="C27" s="91">
        <f t="shared" si="1"/>
        <v>22900</v>
      </c>
      <c r="D27" s="76" t="s">
        <v>115</v>
      </c>
      <c r="E27" s="75">
        <f t="shared" si="2"/>
        <v>0.15834000000000001</v>
      </c>
      <c r="F27" s="76" t="s">
        <v>115</v>
      </c>
      <c r="G27" s="75">
        <v>4.1000000000000002E-2</v>
      </c>
      <c r="H27" s="76" t="s">
        <v>116</v>
      </c>
      <c r="I27" s="72">
        <f>+C27*E27*G27</f>
        <v>148.66542600000002</v>
      </c>
      <c r="J27" s="80">
        <f>+I26+I27</f>
        <v>720.90618600000005</v>
      </c>
      <c r="K27" s="81">
        <f>+$C$11</f>
        <v>16172</v>
      </c>
      <c r="L27" s="80">
        <f>+J27/K27*100</f>
        <v>4.4577429260450163</v>
      </c>
      <c r="M27" s="86">
        <v>0.159</v>
      </c>
      <c r="N27" s="80">
        <f>+L27*M27</f>
        <v>0.70878112524115755</v>
      </c>
    </row>
    <row r="28" spans="1:14" x14ac:dyDescent="0.15">
      <c r="A28" s="79" t="s">
        <v>108</v>
      </c>
      <c r="B28" s="72" t="s">
        <v>111</v>
      </c>
      <c r="C28" s="91">
        <f t="shared" si="1"/>
        <v>28000</v>
      </c>
      <c r="D28" s="76" t="s">
        <v>115</v>
      </c>
      <c r="E28" s="75">
        <f t="shared" si="2"/>
        <v>0.15884000000000001</v>
      </c>
      <c r="F28" s="76" t="s">
        <v>115</v>
      </c>
      <c r="G28" s="75">
        <v>0.13</v>
      </c>
      <c r="H28" s="76" t="s">
        <v>116</v>
      </c>
      <c r="I28" s="72">
        <f t="shared" ref="I28:I33" si="3">+C28*E28*G28</f>
        <v>578.1776000000001</v>
      </c>
      <c r="J28" s="79"/>
      <c r="K28" s="79"/>
      <c r="L28" s="79"/>
      <c r="M28" s="79"/>
      <c r="N28" s="79"/>
    </row>
    <row r="29" spans="1:14" x14ac:dyDescent="0.15">
      <c r="A29" s="80"/>
      <c r="B29" s="72" t="s">
        <v>112</v>
      </c>
      <c r="C29" s="91">
        <f t="shared" si="1"/>
        <v>24400</v>
      </c>
      <c r="D29" s="76" t="s">
        <v>115</v>
      </c>
      <c r="E29" s="75">
        <f t="shared" si="2"/>
        <v>0.15884000000000001</v>
      </c>
      <c r="F29" s="76" t="s">
        <v>115</v>
      </c>
      <c r="G29" s="75">
        <v>4.1000000000000002E-2</v>
      </c>
      <c r="H29" s="76" t="s">
        <v>116</v>
      </c>
      <c r="I29" s="72">
        <f t="shared" si="3"/>
        <v>158.90353600000003</v>
      </c>
      <c r="J29" s="80">
        <f>+I28+I29</f>
        <v>737.08113600000013</v>
      </c>
      <c r="K29" s="81">
        <f>+$C$11</f>
        <v>16172</v>
      </c>
      <c r="L29" s="80">
        <f>+J29/K29*100</f>
        <v>4.5577611674499146</v>
      </c>
      <c r="M29" s="86">
        <v>0.159</v>
      </c>
      <c r="N29" s="80">
        <f>+L29*M29</f>
        <v>0.72468402562453638</v>
      </c>
    </row>
    <row r="30" spans="1:14" x14ac:dyDescent="0.15">
      <c r="A30" s="79" t="s">
        <v>109</v>
      </c>
      <c r="B30" s="72" t="s">
        <v>111</v>
      </c>
      <c r="C30" s="91">
        <f t="shared" si="1"/>
        <v>29200</v>
      </c>
      <c r="D30" s="76" t="s">
        <v>115</v>
      </c>
      <c r="E30" s="75">
        <f t="shared" si="2"/>
        <v>0.15998999999999999</v>
      </c>
      <c r="F30" s="76" t="s">
        <v>115</v>
      </c>
      <c r="G30" s="75">
        <v>0.13</v>
      </c>
      <c r="H30" s="76" t="s">
        <v>116</v>
      </c>
      <c r="I30" s="72">
        <f t="shared" si="3"/>
        <v>607.32204000000002</v>
      </c>
      <c r="J30" s="79"/>
      <c r="K30" s="79"/>
      <c r="L30" s="79"/>
      <c r="M30" s="79"/>
      <c r="N30" s="79"/>
    </row>
    <row r="31" spans="1:14" x14ac:dyDescent="0.15">
      <c r="A31" s="80"/>
      <c r="B31" s="72" t="s">
        <v>112</v>
      </c>
      <c r="C31" s="91">
        <f t="shared" si="1"/>
        <v>25300</v>
      </c>
      <c r="D31" s="76" t="s">
        <v>115</v>
      </c>
      <c r="E31" s="75">
        <f t="shared" si="2"/>
        <v>0.15998999999999999</v>
      </c>
      <c r="F31" s="76" t="s">
        <v>115</v>
      </c>
      <c r="G31" s="75">
        <v>4.1000000000000002E-2</v>
      </c>
      <c r="H31" s="76" t="s">
        <v>116</v>
      </c>
      <c r="I31" s="72">
        <f t="shared" si="3"/>
        <v>165.957627</v>
      </c>
      <c r="J31" s="80">
        <f>+I30+I31</f>
        <v>773.27966700000002</v>
      </c>
      <c r="K31" s="81">
        <f>+$C$11</f>
        <v>16172</v>
      </c>
      <c r="L31" s="80">
        <f>+J31/K31*100</f>
        <v>4.7815957642839475</v>
      </c>
      <c r="M31" s="86">
        <v>0.159</v>
      </c>
      <c r="N31" s="80">
        <f>+L31*M31</f>
        <v>0.76027372652114766</v>
      </c>
    </row>
    <row r="32" spans="1:14" x14ac:dyDescent="0.15">
      <c r="A32" s="79" t="s">
        <v>110</v>
      </c>
      <c r="B32" s="72" t="s">
        <v>111</v>
      </c>
      <c r="C32" s="91">
        <f t="shared" si="1"/>
        <v>27500</v>
      </c>
      <c r="D32" s="76" t="s">
        <v>115</v>
      </c>
      <c r="E32" s="75">
        <f t="shared" si="2"/>
        <v>0.16028999999999999</v>
      </c>
      <c r="F32" s="76" t="s">
        <v>115</v>
      </c>
      <c r="G32" s="75">
        <v>0.13</v>
      </c>
      <c r="H32" s="76" t="s">
        <v>116</v>
      </c>
      <c r="I32" s="72">
        <f t="shared" si="3"/>
        <v>573.03674999999998</v>
      </c>
      <c r="J32" s="79"/>
      <c r="K32" s="79"/>
      <c r="L32" s="79"/>
      <c r="M32" s="79"/>
      <c r="N32" s="79"/>
    </row>
    <row r="33" spans="1:15" x14ac:dyDescent="0.15">
      <c r="A33" s="80"/>
      <c r="B33" s="72" t="s">
        <v>112</v>
      </c>
      <c r="C33" s="91">
        <f t="shared" si="1"/>
        <v>21300</v>
      </c>
      <c r="D33" s="76" t="s">
        <v>115</v>
      </c>
      <c r="E33" s="75">
        <f t="shared" si="2"/>
        <v>0.16028999999999999</v>
      </c>
      <c r="F33" s="76" t="s">
        <v>115</v>
      </c>
      <c r="G33" s="75">
        <v>4.1000000000000002E-2</v>
      </c>
      <c r="H33" s="76" t="s">
        <v>116</v>
      </c>
      <c r="I33" s="72">
        <f t="shared" si="3"/>
        <v>139.981257</v>
      </c>
      <c r="J33" s="80">
        <f>+I32+I33</f>
        <v>713.01800700000001</v>
      </c>
      <c r="K33" s="81">
        <f>+$C$11</f>
        <v>16172</v>
      </c>
      <c r="L33" s="80">
        <f>+J33/K33*100</f>
        <v>4.4089661575562706</v>
      </c>
      <c r="M33" s="86">
        <v>0.159</v>
      </c>
      <c r="N33" s="80">
        <f>+L33*M33</f>
        <v>0.701025619051447</v>
      </c>
    </row>
    <row r="35" spans="1:15" ht="40.5" x14ac:dyDescent="0.15">
      <c r="M35" s="192" t="s">
        <v>146</v>
      </c>
      <c r="N35" s="193"/>
      <c r="O35" s="85" t="s">
        <v>156</v>
      </c>
    </row>
    <row r="36" spans="1:15" x14ac:dyDescent="0.15">
      <c r="L36" t="s">
        <v>135</v>
      </c>
      <c r="M36" s="79" t="s">
        <v>107</v>
      </c>
      <c r="N36" s="100">
        <f>+N17+N27</f>
        <v>3.4354576442487086</v>
      </c>
      <c r="O36" s="72">
        <f>+N36*0.31</f>
        <v>1.0649918697170997</v>
      </c>
    </row>
    <row r="37" spans="1:15" x14ac:dyDescent="0.15">
      <c r="M37" s="79" t="s">
        <v>108</v>
      </c>
      <c r="N37" s="72">
        <f>+N19+N29</f>
        <v>3.5130010242293555</v>
      </c>
      <c r="O37" s="97">
        <f t="shared" ref="O37:O39" si="4">+N37*0.31</f>
        <v>1.0890303175111002</v>
      </c>
    </row>
    <row r="38" spans="1:15" x14ac:dyDescent="0.15">
      <c r="M38" s="79" t="s">
        <v>109</v>
      </c>
      <c r="N38" s="72">
        <f>+N21+N31</f>
        <v>3.6854765785168322</v>
      </c>
      <c r="O38" s="72">
        <f t="shared" si="4"/>
        <v>1.142497739340218</v>
      </c>
    </row>
    <row r="39" spans="1:15" x14ac:dyDescent="0.15">
      <c r="M39" s="72" t="s">
        <v>110</v>
      </c>
      <c r="N39" s="72">
        <f>+N23+N33</f>
        <v>3.3973942580805727</v>
      </c>
      <c r="O39" s="72">
        <f t="shared" si="4"/>
        <v>1.0531922200049775</v>
      </c>
    </row>
    <row r="41" spans="1:15" x14ac:dyDescent="0.15">
      <c r="A41" t="s">
        <v>136</v>
      </c>
    </row>
    <row r="42" spans="1:15" ht="40.5" x14ac:dyDescent="0.15">
      <c r="A42" s="72"/>
      <c r="B42" s="73" t="s">
        <v>151</v>
      </c>
      <c r="C42" s="186" t="s">
        <v>149</v>
      </c>
      <c r="D42" s="187"/>
      <c r="E42" s="186" t="s">
        <v>150</v>
      </c>
      <c r="F42" s="187"/>
      <c r="G42" s="188" t="s">
        <v>118</v>
      </c>
      <c r="H42" s="189"/>
      <c r="I42" s="93" t="s">
        <v>128</v>
      </c>
      <c r="J42" s="85" t="s">
        <v>129</v>
      </c>
      <c r="K42" s="85" t="s">
        <v>130</v>
      </c>
      <c r="L42" s="85" t="s">
        <v>133</v>
      </c>
      <c r="M42" s="85" t="s">
        <v>153</v>
      </c>
      <c r="N42" s="85" t="s">
        <v>154</v>
      </c>
      <c r="O42" s="85" t="s">
        <v>155</v>
      </c>
    </row>
    <row r="43" spans="1:15" x14ac:dyDescent="0.15">
      <c r="A43" s="72" t="s">
        <v>122</v>
      </c>
      <c r="B43" s="72"/>
      <c r="C43" s="91">
        <f>+G7</f>
        <v>2445</v>
      </c>
      <c r="D43" s="76" t="s">
        <v>147</v>
      </c>
      <c r="E43" s="90">
        <f>+C5</f>
        <v>0.77008310249307477</v>
      </c>
      <c r="F43" s="76" t="s">
        <v>147</v>
      </c>
      <c r="G43" s="95">
        <f>+C4</f>
        <v>0.15834000000000001</v>
      </c>
      <c r="H43" s="76" t="s">
        <v>148</v>
      </c>
      <c r="I43" s="87">
        <f>+C43*E43*G43</f>
        <v>298.13097340720219</v>
      </c>
      <c r="J43" s="74">
        <f>+$G$10</f>
        <v>11170</v>
      </c>
      <c r="K43" s="72">
        <f>+I43/J43*100</f>
        <v>2.669032886367074</v>
      </c>
      <c r="L43" s="78">
        <v>0.84099999999999997</v>
      </c>
      <c r="M43" s="72">
        <f>+K43*L43</f>
        <v>2.2446566574347093</v>
      </c>
      <c r="N43" s="78"/>
      <c r="O43" s="72"/>
    </row>
    <row r="44" spans="1:15" x14ac:dyDescent="0.15">
      <c r="A44" s="72" t="s">
        <v>123</v>
      </c>
      <c r="B44" s="72"/>
      <c r="C44" s="91">
        <v>2513</v>
      </c>
      <c r="D44" s="76" t="s">
        <v>147</v>
      </c>
      <c r="E44" s="90">
        <f>+E5</f>
        <v>0.77562326869806097</v>
      </c>
      <c r="F44" s="76" t="s">
        <v>147</v>
      </c>
      <c r="G44" s="95">
        <f>+E4</f>
        <v>0.15884000000000001</v>
      </c>
      <c r="H44" s="76" t="s">
        <v>148</v>
      </c>
      <c r="I44" s="87">
        <f t="shared" ref="I44:I46" si="5">+C44*E44*G44</f>
        <v>309.60160000000002</v>
      </c>
      <c r="J44" s="74">
        <f>+$G$10</f>
        <v>11170</v>
      </c>
      <c r="K44" s="72">
        <f t="shared" ref="K44:K46" si="6">+I44/J44*100</f>
        <v>2.7717242614145032</v>
      </c>
      <c r="L44" s="78">
        <v>0.84099999999999997</v>
      </c>
      <c r="M44" s="72">
        <f t="shared" ref="M44:M46" si="7">+K44*L44</f>
        <v>2.331020103849597</v>
      </c>
      <c r="N44" s="78"/>
      <c r="O44" s="72"/>
    </row>
    <row r="45" spans="1:15" x14ac:dyDescent="0.15">
      <c r="A45" s="72" t="s">
        <v>124</v>
      </c>
      <c r="B45" s="72"/>
      <c r="C45" s="91">
        <v>2513</v>
      </c>
      <c r="D45" s="76" t="s">
        <v>147</v>
      </c>
      <c r="E45" s="90">
        <f>+G5</f>
        <v>0.80886426592797789</v>
      </c>
      <c r="F45" s="76" t="s">
        <v>147</v>
      </c>
      <c r="G45" s="95">
        <f>+G4</f>
        <v>0.15998999999999999</v>
      </c>
      <c r="H45" s="76" t="s">
        <v>148</v>
      </c>
      <c r="I45" s="87">
        <f t="shared" si="5"/>
        <v>325.20781728531858</v>
      </c>
      <c r="J45" s="74">
        <f>+$G$10</f>
        <v>11170</v>
      </c>
      <c r="K45" s="72">
        <f t="shared" si="6"/>
        <v>2.9114397250252337</v>
      </c>
      <c r="L45" s="78">
        <v>0.84099999999999997</v>
      </c>
      <c r="M45" s="72">
        <f t="shared" si="7"/>
        <v>2.4485208087462214</v>
      </c>
      <c r="N45" s="78"/>
      <c r="O45" s="72"/>
    </row>
    <row r="46" spans="1:15" x14ac:dyDescent="0.15">
      <c r="A46" s="72" t="s">
        <v>125</v>
      </c>
      <c r="B46" s="72"/>
      <c r="C46" s="87">
        <v>2513</v>
      </c>
      <c r="D46" s="76" t="s">
        <v>147</v>
      </c>
      <c r="E46" s="90">
        <f>+I5</f>
        <v>0.76177285318559562</v>
      </c>
      <c r="F46" s="76" t="s">
        <v>147</v>
      </c>
      <c r="G46" s="95">
        <f>+I4</f>
        <v>0.16028999999999999</v>
      </c>
      <c r="H46" s="76" t="s">
        <v>148</v>
      </c>
      <c r="I46" s="87">
        <f t="shared" si="5"/>
        <v>306.84878601108034</v>
      </c>
      <c r="J46" s="74">
        <f>+$G$10</f>
        <v>11170</v>
      </c>
      <c r="K46" s="97">
        <f t="shared" si="6"/>
        <v>2.7470795524716234</v>
      </c>
      <c r="L46" s="78">
        <v>0.84099999999999997</v>
      </c>
      <c r="M46" s="98">
        <f t="shared" si="7"/>
        <v>2.3102939036286352</v>
      </c>
      <c r="N46" s="78"/>
      <c r="O46" s="72"/>
    </row>
    <row r="47" spans="1:15" ht="40.5" x14ac:dyDescent="0.15">
      <c r="A47" s="72"/>
      <c r="B47" s="73" t="s">
        <v>152</v>
      </c>
      <c r="C47" s="186" t="s">
        <v>149</v>
      </c>
      <c r="D47" s="187"/>
      <c r="E47" s="186" t="s">
        <v>150</v>
      </c>
      <c r="F47" s="187"/>
      <c r="G47" s="188" t="s">
        <v>118</v>
      </c>
      <c r="H47" s="189"/>
      <c r="I47" s="93" t="s">
        <v>128</v>
      </c>
      <c r="J47" s="85" t="s">
        <v>129</v>
      </c>
      <c r="K47" s="85" t="s">
        <v>130</v>
      </c>
      <c r="L47" s="85" t="s">
        <v>134</v>
      </c>
      <c r="M47" s="85" t="s">
        <v>153</v>
      </c>
      <c r="N47" s="85"/>
      <c r="O47" s="72"/>
    </row>
    <row r="48" spans="1:15" x14ac:dyDescent="0.15">
      <c r="A48" s="72" t="s">
        <v>122</v>
      </c>
      <c r="B48" s="72"/>
      <c r="C48" s="87">
        <v>2884</v>
      </c>
      <c r="D48" s="76" t="s">
        <v>147</v>
      </c>
      <c r="E48" s="90">
        <f>+E43</f>
        <v>0.77008310249307477</v>
      </c>
      <c r="F48" s="76" t="s">
        <v>147</v>
      </c>
      <c r="G48" s="94">
        <f>+G43</f>
        <v>0.15834000000000001</v>
      </c>
      <c r="H48" s="76" t="s">
        <v>148</v>
      </c>
      <c r="I48" s="87">
        <f t="shared" ref="I48:I51" si="8">+C48*E48*G48</f>
        <v>351.66042016620497</v>
      </c>
      <c r="J48" s="74">
        <f>+$G$11</f>
        <v>10493</v>
      </c>
      <c r="K48" s="72">
        <f t="shared" ref="K48:K51" si="9">+I48/J48*100</f>
        <v>3.3513811128009623</v>
      </c>
      <c r="L48" s="78">
        <v>0.159</v>
      </c>
      <c r="M48" s="72">
        <f t="shared" ref="M48:M51" si="10">+K48*L48</f>
        <v>0.53286959693535296</v>
      </c>
      <c r="N48" s="99">
        <f>(M43+M48)/100</f>
        <v>2.7775262543700621E-2</v>
      </c>
      <c r="O48" s="96">
        <f>+N48*0.336</f>
        <v>9.3324882146834098E-3</v>
      </c>
    </row>
    <row r="49" spans="1:15" x14ac:dyDescent="0.15">
      <c r="A49" s="72" t="s">
        <v>123</v>
      </c>
      <c r="B49" s="72"/>
      <c r="C49" s="87">
        <v>2884</v>
      </c>
      <c r="D49" s="76" t="s">
        <v>147</v>
      </c>
      <c r="E49" s="90">
        <f>+E44</f>
        <v>0.77562326869806097</v>
      </c>
      <c r="F49" s="76" t="s">
        <v>147</v>
      </c>
      <c r="G49" s="94">
        <f>+G44</f>
        <v>0.15884000000000001</v>
      </c>
      <c r="H49" s="76" t="s">
        <v>148</v>
      </c>
      <c r="I49" s="87">
        <f t="shared" si="8"/>
        <v>355.30880000000002</v>
      </c>
      <c r="J49" s="74">
        <f>+$G$11</f>
        <v>10493</v>
      </c>
      <c r="K49" s="72">
        <f t="shared" si="9"/>
        <v>3.386150767178119</v>
      </c>
      <c r="L49" s="78">
        <v>0.159</v>
      </c>
      <c r="M49" s="72">
        <f t="shared" si="10"/>
        <v>0.53839797198132089</v>
      </c>
      <c r="N49" s="78">
        <f t="shared" ref="N49:N51" si="11">(M44+M49)/100</f>
        <v>2.8694180758309179E-2</v>
      </c>
      <c r="O49" s="96">
        <f t="shared" ref="O49:O51" si="12">+N49*0.336</f>
        <v>9.6412447347918855E-3</v>
      </c>
    </row>
    <row r="50" spans="1:15" x14ac:dyDescent="0.15">
      <c r="A50" s="72" t="s">
        <v>124</v>
      </c>
      <c r="B50" s="72"/>
      <c r="C50" s="87">
        <v>2884</v>
      </c>
      <c r="D50" s="76" t="s">
        <v>147</v>
      </c>
      <c r="E50" s="90">
        <f>+E45</f>
        <v>0.80886426592797789</v>
      </c>
      <c r="F50" s="76" t="s">
        <v>147</v>
      </c>
      <c r="G50" s="94">
        <f>+G45</f>
        <v>0.15998999999999999</v>
      </c>
      <c r="H50" s="76" t="s">
        <v>148</v>
      </c>
      <c r="I50" s="87">
        <f t="shared" si="8"/>
        <v>373.21899922437677</v>
      </c>
      <c r="J50" s="74">
        <f>+$G$11</f>
        <v>10493</v>
      </c>
      <c r="K50" s="72">
        <f t="shared" si="9"/>
        <v>3.5568378845361361</v>
      </c>
      <c r="L50" s="78">
        <v>0.159</v>
      </c>
      <c r="M50" s="98">
        <f t="shared" si="10"/>
        <v>0.5655372236412457</v>
      </c>
      <c r="N50" s="78">
        <f t="shared" si="11"/>
        <v>3.0140580323874674E-2</v>
      </c>
      <c r="O50" s="96">
        <f t="shared" si="12"/>
        <v>1.0127234988821891E-2</v>
      </c>
    </row>
    <row r="51" spans="1:15" x14ac:dyDescent="0.15">
      <c r="A51" s="72" t="s">
        <v>125</v>
      </c>
      <c r="B51" s="72"/>
      <c r="C51" s="87">
        <v>2884</v>
      </c>
      <c r="D51" s="76" t="s">
        <v>147</v>
      </c>
      <c r="E51" s="90">
        <f>+E46</f>
        <v>0.76177285318559562</v>
      </c>
      <c r="F51" s="76" t="s">
        <v>147</v>
      </c>
      <c r="G51" s="94">
        <f>+G46</f>
        <v>0.16028999999999999</v>
      </c>
      <c r="H51" s="76" t="s">
        <v>148</v>
      </c>
      <c r="I51" s="87">
        <f t="shared" si="8"/>
        <v>352.1495817174515</v>
      </c>
      <c r="J51" s="74">
        <f>+$G$11</f>
        <v>10493</v>
      </c>
      <c r="K51" s="72">
        <f t="shared" si="9"/>
        <v>3.3560429021009384</v>
      </c>
      <c r="L51" s="78">
        <v>0.159</v>
      </c>
      <c r="M51" s="72">
        <f t="shared" si="10"/>
        <v>0.53361082143404925</v>
      </c>
      <c r="N51" s="78">
        <f t="shared" si="11"/>
        <v>2.8439047250626844E-2</v>
      </c>
      <c r="O51" s="96">
        <f t="shared" si="12"/>
        <v>9.5555198762106199E-3</v>
      </c>
    </row>
    <row r="53" spans="1:15" x14ac:dyDescent="0.15">
      <c r="A53" t="s">
        <v>157</v>
      </c>
    </row>
    <row r="54" spans="1:15" ht="40.5" x14ac:dyDescent="0.15">
      <c r="A54" s="72"/>
      <c r="B54" s="73" t="s">
        <v>151</v>
      </c>
      <c r="C54" s="186" t="s">
        <v>149</v>
      </c>
      <c r="D54" s="187"/>
      <c r="E54" s="186" t="s">
        <v>150</v>
      </c>
      <c r="F54" s="187"/>
      <c r="G54" s="188" t="s">
        <v>118</v>
      </c>
      <c r="H54" s="189"/>
      <c r="I54" s="93" t="s">
        <v>128</v>
      </c>
      <c r="J54" s="85" t="s">
        <v>129</v>
      </c>
      <c r="K54" s="85" t="s">
        <v>130</v>
      </c>
      <c r="L54" s="85" t="s">
        <v>133</v>
      </c>
      <c r="M54" s="85" t="s">
        <v>153</v>
      </c>
      <c r="N54" s="85" t="s">
        <v>154</v>
      </c>
      <c r="O54" s="85" t="s">
        <v>158</v>
      </c>
    </row>
    <row r="55" spans="1:15" x14ac:dyDescent="0.15">
      <c r="A55" s="72" t="s">
        <v>107</v>
      </c>
      <c r="B55" s="72"/>
      <c r="C55" s="91">
        <v>3138</v>
      </c>
      <c r="D55" s="76" t="s">
        <v>115</v>
      </c>
      <c r="E55" s="90">
        <v>0.77510000000000001</v>
      </c>
      <c r="F55" s="76" t="s">
        <v>115</v>
      </c>
      <c r="G55" s="95">
        <v>0.15479999999999999</v>
      </c>
      <c r="H55" s="76" t="s">
        <v>116</v>
      </c>
      <c r="I55" s="87">
        <f>+C55*E55*G55</f>
        <v>376.51443624000001</v>
      </c>
      <c r="J55" s="74">
        <f>+$E$10</f>
        <v>12291</v>
      </c>
      <c r="K55" s="72">
        <f>+I55/J55*100</f>
        <v>3.0633344417866732</v>
      </c>
      <c r="L55" s="78">
        <v>0.84099999999999997</v>
      </c>
      <c r="M55" s="72">
        <f>+K55*L55</f>
        <v>2.576264265542592</v>
      </c>
      <c r="N55" s="78"/>
      <c r="O55" s="72"/>
    </row>
    <row r="56" spans="1:15" x14ac:dyDescent="0.15">
      <c r="A56" s="72" t="s">
        <v>108</v>
      </c>
      <c r="B56" s="72"/>
      <c r="C56" s="91">
        <v>3138</v>
      </c>
      <c r="D56" s="76" t="s">
        <v>115</v>
      </c>
      <c r="E56" s="90">
        <v>0.77510000000000001</v>
      </c>
      <c r="F56" s="76" t="s">
        <v>115</v>
      </c>
      <c r="G56" s="95">
        <v>0.15570000000000001</v>
      </c>
      <c r="H56" s="76" t="s">
        <v>116</v>
      </c>
      <c r="I56" s="87">
        <f t="shared" ref="I56:I58" si="13">+C56*E56*G56</f>
        <v>378.70347366000004</v>
      </c>
      <c r="J56" s="74">
        <f>+$E$10</f>
        <v>12291</v>
      </c>
      <c r="K56" s="72">
        <f t="shared" ref="K56:K58" si="14">+I56/J56*100</f>
        <v>3.0811445257505494</v>
      </c>
      <c r="L56" s="78">
        <v>0.84099999999999997</v>
      </c>
      <c r="M56" s="72">
        <f t="shared" ref="M56:M58" si="15">+K56*L56</f>
        <v>2.5912425461562121</v>
      </c>
      <c r="N56" s="78"/>
      <c r="O56" s="72"/>
    </row>
    <row r="57" spans="1:15" x14ac:dyDescent="0.15">
      <c r="A57" s="72" t="s">
        <v>109</v>
      </c>
      <c r="B57" s="72"/>
      <c r="C57" s="91">
        <v>3138</v>
      </c>
      <c r="D57" s="76" t="s">
        <v>115</v>
      </c>
      <c r="E57" s="90">
        <v>0.80620000000000003</v>
      </c>
      <c r="F57" s="76" t="s">
        <v>115</v>
      </c>
      <c r="G57" s="95">
        <v>0.15690000000000001</v>
      </c>
      <c r="H57" s="76" t="s">
        <v>116</v>
      </c>
      <c r="I57" s="87">
        <f t="shared" si="13"/>
        <v>396.93434364000001</v>
      </c>
      <c r="J57" s="74">
        <f>+$E$10</f>
        <v>12291</v>
      </c>
      <c r="K57" s="72">
        <f t="shared" si="14"/>
        <v>3.2294715128142548</v>
      </c>
      <c r="L57" s="78">
        <v>0.84099999999999997</v>
      </c>
      <c r="M57" s="72">
        <f t="shared" si="15"/>
        <v>2.7159855422767882</v>
      </c>
      <c r="N57" s="78"/>
      <c r="O57" s="72"/>
    </row>
    <row r="58" spans="1:15" x14ac:dyDescent="0.15">
      <c r="A58" s="72" t="s">
        <v>110</v>
      </c>
      <c r="B58" s="72"/>
      <c r="C58" s="91">
        <v>3138</v>
      </c>
      <c r="D58" s="76" t="s">
        <v>115</v>
      </c>
      <c r="E58" s="90">
        <v>0.75780000000000003</v>
      </c>
      <c r="F58" s="76" t="s">
        <v>115</v>
      </c>
      <c r="G58" s="95">
        <v>0.15654999999999999</v>
      </c>
      <c r="H58" s="76" t="s">
        <v>116</v>
      </c>
      <c r="I58" s="87">
        <f t="shared" si="13"/>
        <v>372.27220541999998</v>
      </c>
      <c r="J58" s="74">
        <f>+$E$10</f>
        <v>12291</v>
      </c>
      <c r="K58" s="72">
        <f t="shared" si="14"/>
        <v>3.028819505491823</v>
      </c>
      <c r="L58" s="78">
        <v>0.84099999999999997</v>
      </c>
      <c r="M58" s="72">
        <f t="shared" si="15"/>
        <v>2.5472372041186229</v>
      </c>
      <c r="N58" s="78"/>
      <c r="O58" s="72"/>
    </row>
    <row r="59" spans="1:15" ht="40.5" x14ac:dyDescent="0.15">
      <c r="A59" s="72"/>
      <c r="B59" s="73" t="s">
        <v>152</v>
      </c>
      <c r="C59" s="186" t="s">
        <v>149</v>
      </c>
      <c r="D59" s="187"/>
      <c r="E59" s="186" t="s">
        <v>150</v>
      </c>
      <c r="F59" s="187"/>
      <c r="G59" s="188" t="s">
        <v>118</v>
      </c>
      <c r="H59" s="189"/>
      <c r="I59" s="93" t="s">
        <v>128</v>
      </c>
      <c r="J59" s="85" t="s">
        <v>129</v>
      </c>
      <c r="K59" s="85" t="s">
        <v>130</v>
      </c>
      <c r="L59" s="85" t="s">
        <v>134</v>
      </c>
      <c r="M59" s="85" t="s">
        <v>153</v>
      </c>
      <c r="N59" s="85"/>
      <c r="O59" s="72"/>
    </row>
    <row r="60" spans="1:15" x14ac:dyDescent="0.15">
      <c r="A60" s="72" t="s">
        <v>107</v>
      </c>
      <c r="B60" s="72"/>
      <c r="C60" s="87">
        <v>3208</v>
      </c>
      <c r="D60" s="76" t="s">
        <v>115</v>
      </c>
      <c r="E60" s="90">
        <f>+E55</f>
        <v>0.77510000000000001</v>
      </c>
      <c r="F60" s="76" t="s">
        <v>115</v>
      </c>
      <c r="G60" s="94">
        <f>+G55</f>
        <v>0.15479999999999999</v>
      </c>
      <c r="H60" s="76" t="s">
        <v>116</v>
      </c>
      <c r="I60" s="87">
        <f t="shared" ref="I60:I63" si="16">+C60*E60*G60</f>
        <v>384.91341984000002</v>
      </c>
      <c r="J60" s="74">
        <f>+$E$11</f>
        <v>9112</v>
      </c>
      <c r="K60" s="72">
        <f t="shared" ref="K60:K63" si="17">+I60/J60*100</f>
        <v>4.2242473643546976</v>
      </c>
      <c r="L60" s="78">
        <v>0.159</v>
      </c>
      <c r="M60" s="72">
        <f t="shared" ref="M60:M63" si="18">+K60*L60</f>
        <v>0.67165533093239693</v>
      </c>
      <c r="N60" s="99">
        <f>(M55+M60)/100</f>
        <v>3.2479195964749887E-2</v>
      </c>
      <c r="O60" s="96">
        <f>+N60*0.354</f>
        <v>1.1497635371521459E-2</v>
      </c>
    </row>
    <row r="61" spans="1:15" x14ac:dyDescent="0.15">
      <c r="A61" s="72" t="s">
        <v>108</v>
      </c>
      <c r="B61" s="72"/>
      <c r="C61" s="87">
        <v>3208</v>
      </c>
      <c r="D61" s="76" t="s">
        <v>115</v>
      </c>
      <c r="E61" s="90">
        <f>+E56</f>
        <v>0.77510000000000001</v>
      </c>
      <c r="F61" s="76" t="s">
        <v>115</v>
      </c>
      <c r="G61" s="94">
        <f>+G56</f>
        <v>0.15570000000000001</v>
      </c>
      <c r="H61" s="76" t="s">
        <v>116</v>
      </c>
      <c r="I61" s="87">
        <f t="shared" si="16"/>
        <v>387.15128856000007</v>
      </c>
      <c r="J61" s="74">
        <f>+$E$11</f>
        <v>9112</v>
      </c>
      <c r="K61" s="72">
        <f t="shared" si="17"/>
        <v>4.2488069420544345</v>
      </c>
      <c r="L61" s="78">
        <v>0.159</v>
      </c>
      <c r="M61" s="72">
        <f t="shared" si="18"/>
        <v>0.6755603037866551</v>
      </c>
      <c r="N61" s="78">
        <f t="shared" ref="N61:N63" si="19">(M56+M61)/100</f>
        <v>3.2668028499428674E-2</v>
      </c>
      <c r="O61" s="96">
        <f t="shared" ref="O61:O63" si="20">+N61*0.354</f>
        <v>1.156448208879775E-2</v>
      </c>
    </row>
    <row r="62" spans="1:15" x14ac:dyDescent="0.15">
      <c r="A62" s="72" t="s">
        <v>109</v>
      </c>
      <c r="B62" s="72"/>
      <c r="C62" s="87">
        <v>3208</v>
      </c>
      <c r="D62" s="76" t="s">
        <v>115</v>
      </c>
      <c r="E62" s="90">
        <f>+E57</f>
        <v>0.80620000000000003</v>
      </c>
      <c r="F62" s="76" t="s">
        <v>115</v>
      </c>
      <c r="G62" s="94">
        <f>+G57</f>
        <v>0.15690000000000001</v>
      </c>
      <c r="H62" s="76" t="s">
        <v>116</v>
      </c>
      <c r="I62" s="87">
        <f t="shared" si="16"/>
        <v>405.78883824000002</v>
      </c>
      <c r="J62" s="74">
        <f>+$E$11</f>
        <v>9112</v>
      </c>
      <c r="K62" s="72">
        <f t="shared" si="17"/>
        <v>4.4533454591747148</v>
      </c>
      <c r="L62" s="78">
        <v>0.159</v>
      </c>
      <c r="M62" s="72">
        <f t="shared" si="18"/>
        <v>0.70808192800877967</v>
      </c>
      <c r="N62" s="78">
        <f t="shared" si="19"/>
        <v>3.4240674702855675E-2</v>
      </c>
      <c r="O62" s="96">
        <f t="shared" si="20"/>
        <v>1.2121198844810908E-2</v>
      </c>
    </row>
    <row r="63" spans="1:15" x14ac:dyDescent="0.15">
      <c r="A63" s="72" t="s">
        <v>110</v>
      </c>
      <c r="B63" s="72"/>
      <c r="C63" s="87">
        <v>3208</v>
      </c>
      <c r="D63" s="76" t="s">
        <v>115</v>
      </c>
      <c r="E63" s="90">
        <f>+E58</f>
        <v>0.75780000000000003</v>
      </c>
      <c r="F63" s="76" t="s">
        <v>115</v>
      </c>
      <c r="G63" s="94">
        <f>+G58</f>
        <v>0.15654999999999999</v>
      </c>
      <c r="H63" s="76" t="s">
        <v>116</v>
      </c>
      <c r="I63" s="87">
        <f t="shared" si="16"/>
        <v>380.57655672000004</v>
      </c>
      <c r="J63" s="74">
        <f>+$E$11</f>
        <v>9112</v>
      </c>
      <c r="K63" s="72">
        <f t="shared" si="17"/>
        <v>4.1766522906057952</v>
      </c>
      <c r="L63" s="78">
        <v>0.159</v>
      </c>
      <c r="M63" s="72">
        <f t="shared" si="18"/>
        <v>0.6640877142063214</v>
      </c>
      <c r="N63" s="78">
        <f t="shared" si="19"/>
        <v>3.2113249183249447E-2</v>
      </c>
      <c r="O63" s="96">
        <f t="shared" si="20"/>
        <v>1.1368090210870303E-2</v>
      </c>
    </row>
  </sheetData>
  <mergeCells count="16">
    <mergeCell ref="C54:D54"/>
    <mergeCell ref="E54:F54"/>
    <mergeCell ref="G54:H54"/>
    <mergeCell ref="C59:D59"/>
    <mergeCell ref="E59:F59"/>
    <mergeCell ref="G59:H59"/>
    <mergeCell ref="C47:D47"/>
    <mergeCell ref="E47:F47"/>
    <mergeCell ref="G47:H47"/>
    <mergeCell ref="A2:A3"/>
    <mergeCell ref="M35:N35"/>
    <mergeCell ref="A6:B6"/>
    <mergeCell ref="A5:B5"/>
    <mergeCell ref="C42:D42"/>
    <mergeCell ref="E42:F42"/>
    <mergeCell ref="G42:H42"/>
  </mergeCells>
  <phoneticPr fontId="5"/>
  <pageMargins left="0.7" right="0.7" top="0.75" bottom="0.75" header="0.3" footer="0.3"/>
  <pageSetup paperSize="9" scale="74"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はじめに</vt:lpstr>
      <vt:lpstr>法定福利費率</vt:lpstr>
      <vt:lpstr>見積書記載例</vt:lpstr>
      <vt:lpstr>参考比較</vt:lpstr>
      <vt:lpstr>法定福利費率!Print_Area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j gaiho</cp:lastModifiedBy>
  <cp:lastPrinted>2023-03-31T02:28:24Z</cp:lastPrinted>
  <dcterms:created xsi:type="dcterms:W3CDTF">2017-01-24T05:17:42Z</dcterms:created>
  <dcterms:modified xsi:type="dcterms:W3CDTF">2025-04-02T03:20:53Z</dcterms:modified>
</cp:coreProperties>
</file>